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unsyo-sv2\208建設課\02工務係\99分類外\★単抜確認用\道路第49号\数量\R3当初数量\"/>
    </mc:Choice>
  </mc:AlternateContent>
  <bookViews>
    <workbookView xWindow="0" yWindow="0" windowWidth="21570" windowHeight="7965"/>
  </bookViews>
  <sheets>
    <sheet name="★数量総括表" sheetId="3" r:id="rId1"/>
    <sheet name="★数量計算書" sheetId="1" r:id="rId2"/>
    <sheet name="★全体計画整理表" sheetId="4" r:id="rId3"/>
  </sheets>
  <definedNames>
    <definedName name="_xlnm.Print_Area" localSheetId="1">★数量計算書!$B$1:$AD$46</definedName>
    <definedName name="_xlnm.Print_Area" localSheetId="0">★数量総括表!$A$1:$H$56</definedName>
    <definedName name="_xlnm.Print_Titles" localSheetId="0">★数量総括表!$1:$4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B13" i="3" l="1"/>
  <c r="B14" i="3"/>
  <c r="B7" i="3"/>
  <c r="E25" i="3" l="1"/>
  <c r="E24" i="3" l="1"/>
  <c r="B24" i="3" s="1"/>
  <c r="Z40" i="1"/>
  <c r="M17" i="1"/>
  <c r="Z39" i="1"/>
  <c r="T40" i="1"/>
  <c r="M40" i="1"/>
  <c r="F40" i="1"/>
  <c r="F39" i="1"/>
  <c r="F17" i="1"/>
  <c r="T17" i="1"/>
  <c r="AB17" i="1"/>
  <c r="E27" i="3" l="1"/>
  <c r="B27" i="3" s="1"/>
  <c r="E37" i="3"/>
  <c r="J22" i="4"/>
  <c r="K21" i="4"/>
  <c r="C14" i="4"/>
  <c r="J21" i="4"/>
  <c r="E28" i="3" l="1"/>
  <c r="B28" i="3" s="1"/>
  <c r="B43" i="3"/>
  <c r="G21" i="4" l="1"/>
  <c r="AB2" i="1" s="1"/>
  <c r="AB18" i="1" s="1"/>
  <c r="AB9" i="1" l="1"/>
  <c r="AB19" i="1"/>
  <c r="AB11" i="1"/>
  <c r="AB20" i="1"/>
  <c r="AB4" i="1"/>
  <c r="AB21" i="1"/>
  <c r="AB5" i="1"/>
  <c r="AB14" i="1"/>
  <c r="AB22" i="1"/>
  <c r="AB6" i="1"/>
  <c r="AB15" i="1"/>
  <c r="AB7" i="1"/>
  <c r="AB16" i="1"/>
  <c r="AB10" i="1"/>
  <c r="E36" i="3"/>
  <c r="M25" i="1"/>
  <c r="M39" i="1" s="1"/>
  <c r="I21" i="4"/>
  <c r="H21" i="4"/>
  <c r="F25" i="1" s="1"/>
  <c r="F27" i="1" s="1"/>
  <c r="F21" i="4"/>
  <c r="T2" i="1" s="1"/>
  <c r="T10" i="1" s="1"/>
  <c r="E21" i="4"/>
  <c r="M2" i="1" s="1"/>
  <c r="D21" i="4"/>
  <c r="C20" i="4"/>
  <c r="C19" i="4"/>
  <c r="C18" i="4"/>
  <c r="C17" i="4"/>
  <c r="C16" i="4"/>
  <c r="C15" i="4"/>
  <c r="C13" i="4"/>
  <c r="C12" i="4"/>
  <c r="C11" i="4"/>
  <c r="C10" i="4"/>
  <c r="C9" i="4"/>
  <c r="C8" i="4"/>
  <c r="C7" i="4"/>
  <c r="C6" i="4"/>
  <c r="C5" i="4"/>
  <c r="M27" i="1" l="1"/>
  <c r="F41" i="1"/>
  <c r="F38" i="1"/>
  <c r="T25" i="1"/>
  <c r="T28" i="1" s="1"/>
  <c r="E35" i="3"/>
  <c r="B35" i="3" s="1"/>
  <c r="D22" i="4"/>
  <c r="D23" i="4" s="1"/>
  <c r="E52" i="3" s="1"/>
  <c r="B52" i="3" s="1"/>
  <c r="F2" i="1"/>
  <c r="M43" i="1"/>
  <c r="F37" i="1"/>
  <c r="M42" i="1"/>
  <c r="F30" i="1"/>
  <c r="M30" i="1"/>
  <c r="T12" i="1"/>
  <c r="M29" i="1"/>
  <c r="F44" i="1"/>
  <c r="F28" i="1"/>
  <c r="F42" i="1"/>
  <c r="F29" i="1"/>
  <c r="M45" i="1"/>
  <c r="M38" i="1"/>
  <c r="M44" i="1"/>
  <c r="M37" i="1"/>
  <c r="F43" i="1"/>
  <c r="F32" i="1"/>
  <c r="M32" i="1"/>
  <c r="M41" i="1"/>
  <c r="M28" i="1"/>
  <c r="F45" i="1"/>
  <c r="M9" i="1"/>
  <c r="M16" i="1"/>
  <c r="M13" i="1"/>
  <c r="M6" i="1"/>
  <c r="E41" i="3"/>
  <c r="E42" i="3"/>
  <c r="T11" i="1"/>
  <c r="M10" i="1"/>
  <c r="M11" i="1"/>
  <c r="T9" i="1"/>
  <c r="T32" i="1" l="1"/>
  <c r="Z32" i="1" s="1"/>
  <c r="E12" i="3" s="1"/>
  <c r="B12" i="3" s="1"/>
  <c r="T30" i="1"/>
  <c r="T29" i="1"/>
  <c r="T41" i="1"/>
  <c r="T37" i="1"/>
  <c r="T39" i="1"/>
  <c r="T42" i="1"/>
  <c r="T27" i="1"/>
  <c r="T45" i="1"/>
  <c r="Z25" i="1"/>
  <c r="T44" i="1"/>
  <c r="T43" i="1"/>
  <c r="T38" i="1"/>
  <c r="Z36" i="1"/>
  <c r="E20" i="3" s="1"/>
  <c r="B20" i="3" s="1"/>
  <c r="Z35" i="1"/>
  <c r="E19" i="3" s="1"/>
  <c r="B19" i="3" s="1"/>
  <c r="E34" i="3"/>
  <c r="E39" i="3" s="1"/>
  <c r="B39" i="3" s="1"/>
  <c r="B36" i="3"/>
  <c r="B34" i="3" l="1"/>
  <c r="E40" i="3"/>
  <c r="B40" i="3" s="1"/>
  <c r="E38" i="3"/>
  <c r="B38" i="3" s="1"/>
  <c r="T4" i="1"/>
  <c r="F5" i="1"/>
  <c r="F4" i="1" l="1"/>
  <c r="T18" i="1"/>
  <c r="B42" i="3" l="1"/>
  <c r="B41" i="3"/>
  <c r="B37" i="3"/>
  <c r="T15" i="1"/>
  <c r="T14" i="1"/>
  <c r="T6" i="1"/>
  <c r="F11" i="1"/>
  <c r="Z34" i="1" s="1"/>
  <c r="T20" i="1"/>
  <c r="F8" i="1"/>
  <c r="Z31" i="1" s="1"/>
  <c r="F10" i="1"/>
  <c r="Z33" i="1" s="1"/>
  <c r="E18" i="3" l="1"/>
  <c r="B18" i="3" s="1"/>
  <c r="E17" i="3"/>
  <c r="B17" i="3" s="1"/>
  <c r="T22" i="1"/>
  <c r="T21" i="1"/>
  <c r="T19" i="1"/>
  <c r="T7" i="1"/>
  <c r="T5" i="1"/>
  <c r="T16" i="1"/>
  <c r="M22" i="1"/>
  <c r="M21" i="1"/>
  <c r="M20" i="1"/>
  <c r="M19" i="1"/>
  <c r="M7" i="1"/>
  <c r="M5" i="1"/>
  <c r="M4" i="1"/>
  <c r="Z27" i="1" s="1"/>
  <c r="M18" i="1"/>
  <c r="M15" i="1"/>
  <c r="M14" i="1"/>
  <c r="F16" i="1"/>
  <c r="F15" i="1"/>
  <c r="F18" i="1"/>
  <c r="F6" i="1"/>
  <c r="Z29" i="1" s="1"/>
  <c r="F7" i="1"/>
  <c r="F19" i="1"/>
  <c r="Z42" i="1" s="1"/>
  <c r="F20" i="1"/>
  <c r="F21" i="1"/>
  <c r="F22" i="1"/>
  <c r="Z45" i="1" s="1"/>
  <c r="F14" i="1"/>
  <c r="Z41" i="1" l="1"/>
  <c r="Z37" i="1"/>
  <c r="E21" i="3" s="1"/>
  <c r="E23" i="3"/>
  <c r="Z38" i="1"/>
  <c r="Z43" i="1"/>
  <c r="E46" i="3" s="1"/>
  <c r="B46" i="3" s="1"/>
  <c r="Z30" i="1"/>
  <c r="E11" i="3" s="1"/>
  <c r="B11" i="3" s="1"/>
  <c r="E30" i="3"/>
  <c r="Z44" i="1"/>
  <c r="E47" i="3" s="1"/>
  <c r="E49" i="3" s="1"/>
  <c r="Z28" i="1"/>
  <c r="E8" i="3" s="1"/>
  <c r="E22" i="3"/>
  <c r="E45" i="3"/>
  <c r="B45" i="3" s="1"/>
  <c r="E9" i="3"/>
  <c r="E10" i="3"/>
  <c r="E50" i="3"/>
  <c r="E7" i="3"/>
  <c r="E31" i="3" l="1"/>
  <c r="E32" i="3" s="1"/>
  <c r="B30" i="3"/>
  <c r="B31" i="3"/>
  <c r="B22" i="3"/>
  <c r="B21" i="3"/>
  <c r="E26" i="3"/>
  <c r="E48" i="3"/>
  <c r="B48" i="3" s="1"/>
  <c r="B9" i="3"/>
  <c r="B49" i="3"/>
  <c r="B47" i="3"/>
  <c r="B50" i="3"/>
  <c r="B25" i="3" l="1"/>
  <c r="B26" i="3"/>
  <c r="B32" i="3"/>
  <c r="E14" i="3" l="1"/>
</calcChain>
</file>

<file path=xl/sharedStrings.xml><?xml version="1.0" encoding="utf-8"?>
<sst xmlns="http://schemas.openxmlformats.org/spreadsheetml/2006/main" count="785" uniqueCount="212">
  <si>
    <t>床堀</t>
    <rPh sb="0" eb="1">
      <t>ユカ</t>
    </rPh>
    <rPh sb="1" eb="2">
      <t>ホリ</t>
    </rPh>
    <phoneticPr fontId="1"/>
  </si>
  <si>
    <t>Co取り壊し</t>
    <rPh sb="2" eb="3">
      <t>ト</t>
    </rPh>
    <rPh sb="4" eb="5">
      <t>コワ</t>
    </rPh>
    <phoneticPr fontId="1"/>
  </si>
  <si>
    <t>項目</t>
    <rPh sb="0" eb="2">
      <t>コウモク</t>
    </rPh>
    <phoneticPr fontId="1"/>
  </si>
  <si>
    <t>m</t>
    <phoneticPr fontId="1"/>
  </si>
  <si>
    <t>m2</t>
    <phoneticPr fontId="1"/>
  </si>
  <si>
    <t>m2</t>
    <phoneticPr fontId="1"/>
  </si>
  <si>
    <t xml:space="preserve">数　量　総　括　表    </t>
    <rPh sb="0" eb="1">
      <t>カズ</t>
    </rPh>
    <rPh sb="2" eb="3">
      <t>リョウ</t>
    </rPh>
    <rPh sb="4" eb="5">
      <t>フサ</t>
    </rPh>
    <rPh sb="6" eb="7">
      <t>クク</t>
    </rPh>
    <rPh sb="8" eb="9">
      <t>ヒョウ</t>
    </rPh>
    <phoneticPr fontId="5"/>
  </si>
  <si>
    <t>名　称</t>
    <phoneticPr fontId="5"/>
  </si>
  <si>
    <t>実　施　設　計</t>
    <phoneticPr fontId="5"/>
  </si>
  <si>
    <t>変　更　設　計</t>
    <rPh sb="0" eb="1">
      <t>ヘン</t>
    </rPh>
    <rPh sb="2" eb="3">
      <t>サラ</t>
    </rPh>
    <phoneticPr fontId="5"/>
  </si>
  <si>
    <t>数量</t>
  </si>
  <si>
    <t>計  算  式</t>
  </si>
  <si>
    <t>　　土砂等運搬</t>
    <rPh sb="2" eb="4">
      <t>ドシャ</t>
    </rPh>
    <rPh sb="4" eb="5">
      <t>トウ</t>
    </rPh>
    <rPh sb="5" eb="7">
      <t>ウンパン</t>
    </rPh>
    <phoneticPr fontId="5"/>
  </si>
  <si>
    <t>　　残土処分</t>
    <rPh sb="2" eb="4">
      <t>ザンド</t>
    </rPh>
    <rPh sb="4" eb="6">
      <t>ショブン</t>
    </rPh>
    <phoneticPr fontId="1"/>
  </si>
  <si>
    <t>m3</t>
    <phoneticPr fontId="1"/>
  </si>
  <si>
    <t>m3</t>
    <phoneticPr fontId="1"/>
  </si>
  <si>
    <t>m3</t>
    <phoneticPr fontId="1"/>
  </si>
  <si>
    <t>m</t>
    <phoneticPr fontId="1"/>
  </si>
  <si>
    <t>枚</t>
    <rPh sb="0" eb="1">
      <t>マイ</t>
    </rPh>
    <phoneticPr fontId="5"/>
  </si>
  <si>
    <t>枚</t>
    <rPh sb="0" eb="1">
      <t>マイ</t>
    </rPh>
    <phoneticPr fontId="1"/>
  </si>
  <si>
    <t>直接工事費</t>
    <rPh sb="0" eb="2">
      <t>チョクセツ</t>
    </rPh>
    <rPh sb="2" eb="4">
      <t>コウジ</t>
    </rPh>
    <rPh sb="4" eb="5">
      <t>ヒ</t>
    </rPh>
    <phoneticPr fontId="1"/>
  </si>
  <si>
    <t>　作業土工</t>
    <rPh sb="1" eb="3">
      <t>サギョウ</t>
    </rPh>
    <rPh sb="3" eb="4">
      <t>ツチ</t>
    </rPh>
    <rPh sb="4" eb="5">
      <t>コウ</t>
    </rPh>
    <phoneticPr fontId="5"/>
  </si>
  <si>
    <t>共通仮設費</t>
    <rPh sb="0" eb="2">
      <t>キョウツウ</t>
    </rPh>
    <rPh sb="2" eb="4">
      <t>カセツ</t>
    </rPh>
    <rPh sb="4" eb="5">
      <t>ヒ</t>
    </rPh>
    <phoneticPr fontId="1"/>
  </si>
  <si>
    <t>　運搬費</t>
    <rPh sb="1" eb="3">
      <t>ウンパン</t>
    </rPh>
    <rPh sb="3" eb="4">
      <t>ヒ</t>
    </rPh>
    <phoneticPr fontId="5"/>
  </si>
  <si>
    <t>　　仮設材運搬費</t>
    <rPh sb="2" eb="4">
      <t>カセツ</t>
    </rPh>
    <rPh sb="4" eb="5">
      <t>ザイ</t>
    </rPh>
    <rPh sb="5" eb="7">
      <t>ウンパン</t>
    </rPh>
    <rPh sb="7" eb="8">
      <t>ヒ</t>
    </rPh>
    <phoneticPr fontId="5"/>
  </si>
  <si>
    <t>　　仮設材等の積込み取卸し</t>
    <rPh sb="2" eb="4">
      <t>カセツ</t>
    </rPh>
    <rPh sb="4" eb="5">
      <t>ザイ</t>
    </rPh>
    <rPh sb="5" eb="6">
      <t>トウ</t>
    </rPh>
    <rPh sb="7" eb="9">
      <t>ツミコ</t>
    </rPh>
    <rPh sb="10" eb="11">
      <t>ト</t>
    </rPh>
    <rPh sb="11" eb="12">
      <t>オロ</t>
    </rPh>
    <phoneticPr fontId="5"/>
  </si>
  <si>
    <t xml:space="preserve">       仮設材賃料</t>
    <rPh sb="7" eb="9">
      <t>カセツ</t>
    </rPh>
    <rPh sb="9" eb="10">
      <t>ザイ</t>
    </rPh>
    <rPh sb="10" eb="12">
      <t>チンリョウ</t>
    </rPh>
    <phoneticPr fontId="5"/>
  </si>
  <si>
    <t>式</t>
    <rPh sb="0" eb="1">
      <t>シキ</t>
    </rPh>
    <phoneticPr fontId="5"/>
  </si>
  <si>
    <t>m</t>
    <phoneticPr fontId="5"/>
  </si>
  <si>
    <t>m</t>
    <phoneticPr fontId="1"/>
  </si>
  <si>
    <t>m</t>
    <phoneticPr fontId="5"/>
  </si>
  <si>
    <t>　土留め工</t>
    <rPh sb="1" eb="3">
      <t>ドド</t>
    </rPh>
    <rPh sb="4" eb="5">
      <t>コウ</t>
    </rPh>
    <phoneticPr fontId="5"/>
  </si>
  <si>
    <t>※別紙にて賃料算定</t>
    <rPh sb="1" eb="3">
      <t>ベッシ</t>
    </rPh>
    <rPh sb="5" eb="7">
      <t>チンリョウ</t>
    </rPh>
    <rPh sb="7" eb="9">
      <t>サンテイ</t>
    </rPh>
    <phoneticPr fontId="5"/>
  </si>
  <si>
    <t>　　軽量鋼矢板建込,引抜工
 　　H≦2.0m</t>
    <rPh sb="2" eb="4">
      <t>ケイリョウ</t>
    </rPh>
    <rPh sb="4" eb="7">
      <t>コウヤイタ</t>
    </rPh>
    <rPh sb="7" eb="8">
      <t>タ</t>
    </rPh>
    <rPh sb="8" eb="9">
      <t>コ</t>
    </rPh>
    <rPh sb="10" eb="11">
      <t>ヒ</t>
    </rPh>
    <rPh sb="11" eb="12">
      <t>ヌ</t>
    </rPh>
    <rPh sb="12" eb="13">
      <t>コウ</t>
    </rPh>
    <phoneticPr fontId="5"/>
  </si>
  <si>
    <t>　　軽量鋼矢板建込,引抜工
 　　H≦2.5m</t>
    <rPh sb="2" eb="4">
      <t>ケイリョウ</t>
    </rPh>
    <rPh sb="4" eb="7">
      <t>コウヤイタ</t>
    </rPh>
    <rPh sb="7" eb="8">
      <t>タ</t>
    </rPh>
    <rPh sb="8" eb="9">
      <t>コ</t>
    </rPh>
    <rPh sb="10" eb="11">
      <t>ヒ</t>
    </rPh>
    <rPh sb="11" eb="12">
      <t>ヌ</t>
    </rPh>
    <rPh sb="12" eb="13">
      <t>コウ</t>
    </rPh>
    <phoneticPr fontId="5"/>
  </si>
  <si>
    <t>　舗装工</t>
    <rPh sb="1" eb="3">
      <t>ホソウ</t>
    </rPh>
    <rPh sb="3" eb="4">
      <t>コウ</t>
    </rPh>
    <phoneticPr fontId="5"/>
  </si>
  <si>
    <t>　　上層路盤(M-40) t=10cm</t>
    <rPh sb="2" eb="3">
      <t>ウエ</t>
    </rPh>
    <rPh sb="3" eb="4">
      <t>ソウ</t>
    </rPh>
    <rPh sb="4" eb="6">
      <t>ロバン</t>
    </rPh>
    <phoneticPr fontId="1"/>
  </si>
  <si>
    <t>　　下層路盤(ARC-40) t=15cm</t>
    <rPh sb="2" eb="6">
      <t>カソウロバン</t>
    </rPh>
    <phoneticPr fontId="5"/>
  </si>
  <si>
    <t>　　表層(⑤As) t=5cm</t>
    <rPh sb="2" eb="4">
      <t>ヒョウソウ</t>
    </rPh>
    <phoneticPr fontId="1"/>
  </si>
  <si>
    <t>m2</t>
    <phoneticPr fontId="1"/>
  </si>
  <si>
    <t>1000m2未満は、10㎡単位</t>
    <rPh sb="6" eb="8">
      <t>ミマン</t>
    </rPh>
    <rPh sb="13" eb="15">
      <t>タンイ</t>
    </rPh>
    <phoneticPr fontId="5"/>
  </si>
  <si>
    <r>
      <t>縦断図より
41.2÷2=20.6
※片側：(L</t>
    </r>
    <r>
      <rPr>
        <sz val="6"/>
        <rFont val="游ゴシック"/>
        <family val="3"/>
        <charset val="128"/>
        <scheme val="minor"/>
      </rPr>
      <t>VS施工延長</t>
    </r>
    <r>
      <rPr>
        <sz val="10"/>
        <rFont val="游ゴシック"/>
        <family val="3"/>
        <charset val="128"/>
        <scheme val="minor"/>
      </rPr>
      <t>)÷</t>
    </r>
    <r>
      <rPr>
        <sz val="10.5"/>
        <rFont val="游ゴシック"/>
        <family val="3"/>
        <charset val="128"/>
        <scheme val="minor"/>
      </rPr>
      <t>2</t>
    </r>
    <rPh sb="0" eb="2">
      <t>ジュウダン</t>
    </rPh>
    <rPh sb="2" eb="3">
      <t>ズ</t>
    </rPh>
    <rPh sb="19" eb="21">
      <t>カタガワ</t>
    </rPh>
    <rPh sb="26" eb="28">
      <t>セコウ</t>
    </rPh>
    <rPh sb="28" eb="30">
      <t>エンチョウ</t>
    </rPh>
    <phoneticPr fontId="1"/>
  </si>
  <si>
    <r>
      <t>縦断図より
14.5÷2=7.25
※片側：(L</t>
    </r>
    <r>
      <rPr>
        <sz val="6"/>
        <rFont val="游ゴシック"/>
        <family val="3"/>
        <charset val="128"/>
        <scheme val="minor"/>
      </rPr>
      <t>VS施工延長</t>
    </r>
    <r>
      <rPr>
        <sz val="10.5"/>
        <rFont val="游ゴシック"/>
        <family val="3"/>
        <charset val="128"/>
        <scheme val="minor"/>
      </rPr>
      <t>)÷2</t>
    </r>
    <rPh sb="0" eb="2">
      <t>ジュウダン</t>
    </rPh>
    <rPh sb="2" eb="3">
      <t>ズ</t>
    </rPh>
    <rPh sb="19" eb="21">
      <t>カタガワ</t>
    </rPh>
    <phoneticPr fontId="1"/>
  </si>
  <si>
    <t>縦断図より
41.2</t>
    <rPh sb="0" eb="2">
      <t>ジュウダン</t>
    </rPh>
    <rPh sb="2" eb="3">
      <t>ズ</t>
    </rPh>
    <phoneticPr fontId="1"/>
  </si>
  <si>
    <t>　　土留め支保工　1段
　　(軽量金属支保設置工)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セッチ</t>
    </rPh>
    <rPh sb="23" eb="24">
      <t>コウ</t>
    </rPh>
    <phoneticPr fontId="1"/>
  </si>
  <si>
    <t>　　土留め支保工　2段
　　(軽量金属支保設置工)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セッチ</t>
    </rPh>
    <rPh sb="23" eb="24">
      <t>コウ</t>
    </rPh>
    <phoneticPr fontId="1"/>
  </si>
  <si>
    <t>　　土留め支保工　1段
　　(軽量金属支保撤去工)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テッキョ</t>
    </rPh>
    <rPh sb="23" eb="24">
      <t>コウ</t>
    </rPh>
    <phoneticPr fontId="1"/>
  </si>
  <si>
    <t>　　土留め支保工　2段
　　(軽量金属支保撤去工)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テッキョ</t>
    </rPh>
    <rPh sb="23" eb="24">
      <t>コウ</t>
    </rPh>
    <phoneticPr fontId="1"/>
  </si>
  <si>
    <t>縦断図より
14.5</t>
    <rPh sb="0" eb="2">
      <t>ジュウダン</t>
    </rPh>
    <rPh sb="2" eb="3">
      <t>ズ</t>
    </rPh>
    <phoneticPr fontId="1"/>
  </si>
  <si>
    <t>平面図より
30.0</t>
    <rPh sb="0" eb="3">
      <t>ヘイメンズ</t>
    </rPh>
    <phoneticPr fontId="1"/>
  </si>
  <si>
    <t>〃</t>
    <phoneticPr fontId="1"/>
  </si>
  <si>
    <t>ｔ</t>
    <phoneticPr fontId="5"/>
  </si>
  <si>
    <t>賃料計算書より
(3.52+0.44)×2=7.92</t>
    <rPh sb="0" eb="2">
      <t>チンリョウ</t>
    </rPh>
    <rPh sb="2" eb="5">
      <t>ケイサンショ</t>
    </rPh>
    <phoneticPr fontId="5"/>
  </si>
  <si>
    <t>賃料計算書より
3.96</t>
    <rPh sb="0" eb="2">
      <t>チンリョウ</t>
    </rPh>
    <rPh sb="2" eb="5">
      <t>ケイサンショ</t>
    </rPh>
    <phoneticPr fontId="5"/>
  </si>
  <si>
    <t>基</t>
    <rPh sb="0" eb="1">
      <t>モトイ</t>
    </rPh>
    <phoneticPr fontId="1"/>
  </si>
  <si>
    <t>As剥取(1次)</t>
    <rPh sb="2" eb="3">
      <t>ハ</t>
    </rPh>
    <rPh sb="3" eb="4">
      <t>ト</t>
    </rPh>
    <rPh sb="6" eb="7">
      <t>ツギ</t>
    </rPh>
    <phoneticPr fontId="1"/>
  </si>
  <si>
    <t>m</t>
    <phoneticPr fontId="1"/>
  </si>
  <si>
    <t>W=</t>
    <phoneticPr fontId="1"/>
  </si>
  <si>
    <t>A=</t>
    <phoneticPr fontId="1"/>
  </si>
  <si>
    <t>埋戻し材(ARC-40)</t>
    <rPh sb="0" eb="2">
      <t>ウメモド</t>
    </rPh>
    <rPh sb="3" eb="4">
      <t>ザイ</t>
    </rPh>
    <phoneticPr fontId="1"/>
  </si>
  <si>
    <t>埋戻し(ARC-40)</t>
    <rPh sb="0" eb="1">
      <t>ウ</t>
    </rPh>
    <rPh sb="1" eb="2">
      <t>モド</t>
    </rPh>
    <phoneticPr fontId="1"/>
  </si>
  <si>
    <t>下層路盤</t>
    <rPh sb="0" eb="1">
      <t>シタ</t>
    </rPh>
    <rPh sb="1" eb="2">
      <t>ソウ</t>
    </rPh>
    <rPh sb="2" eb="4">
      <t>ロバン</t>
    </rPh>
    <phoneticPr fontId="1"/>
  </si>
  <si>
    <t>本舗装</t>
    <rPh sb="0" eb="1">
      <t>ホン</t>
    </rPh>
    <rPh sb="1" eb="3">
      <t>ホソウ</t>
    </rPh>
    <phoneticPr fontId="1"/>
  </si>
  <si>
    <t>m2</t>
    <phoneticPr fontId="1"/>
  </si>
  <si>
    <t>床堀(t=2cm鋤取り)</t>
    <rPh sb="0" eb="2">
      <t>ユカホリ</t>
    </rPh>
    <rPh sb="8" eb="10">
      <t>スキト</t>
    </rPh>
    <phoneticPr fontId="1"/>
  </si>
  <si>
    <t>As剥取(2次-既設)</t>
    <rPh sb="2" eb="3">
      <t>ハ</t>
    </rPh>
    <rPh sb="3" eb="4">
      <t>ト</t>
    </rPh>
    <rPh sb="6" eb="7">
      <t>ツギ</t>
    </rPh>
    <rPh sb="8" eb="10">
      <t>キセツ</t>
    </rPh>
    <phoneticPr fontId="1"/>
  </si>
  <si>
    <t>As剥取(2次-仮舗)</t>
    <rPh sb="2" eb="3">
      <t>ハ</t>
    </rPh>
    <rPh sb="3" eb="4">
      <t>ト</t>
    </rPh>
    <rPh sb="6" eb="7">
      <t>ツギ</t>
    </rPh>
    <rPh sb="8" eb="9">
      <t>カリ</t>
    </rPh>
    <rPh sb="9" eb="10">
      <t>ホ</t>
    </rPh>
    <phoneticPr fontId="1"/>
  </si>
  <si>
    <t>埋戻し(転用)</t>
    <rPh sb="0" eb="2">
      <t>ウメモド</t>
    </rPh>
    <rPh sb="4" eb="6">
      <t>テンヨウ</t>
    </rPh>
    <phoneticPr fontId="1"/>
  </si>
  <si>
    <t>A=</t>
    <phoneticPr fontId="1"/>
  </si>
  <si>
    <t>m2</t>
    <phoneticPr fontId="1"/>
  </si>
  <si>
    <t>m3</t>
    <phoneticPr fontId="1"/>
  </si>
  <si>
    <t>合計</t>
    <rPh sb="0" eb="2">
      <t>ゴウケイ</t>
    </rPh>
    <phoneticPr fontId="1"/>
  </si>
  <si>
    <t>数量計算書</t>
    <rPh sb="0" eb="2">
      <t>スウリョウ</t>
    </rPh>
    <rPh sb="2" eb="5">
      <t>ケイサンショ</t>
    </rPh>
    <phoneticPr fontId="1"/>
  </si>
  <si>
    <t>β</t>
    <phoneticPr fontId="1"/>
  </si>
  <si>
    <t>α×β</t>
    <phoneticPr fontId="1"/>
  </si>
  <si>
    <t>　　購入土（ARC-40）</t>
    <rPh sb="2" eb="4">
      <t>コウニュウ</t>
    </rPh>
    <rPh sb="4" eb="5">
      <t>ツチ</t>
    </rPh>
    <phoneticPr fontId="1"/>
  </si>
  <si>
    <t>m3</t>
    <phoneticPr fontId="1"/>
  </si>
  <si>
    <t>　排水構造物工</t>
    <rPh sb="1" eb="3">
      <t>ハイスイ</t>
    </rPh>
    <rPh sb="3" eb="5">
      <t>コウゾウ</t>
    </rPh>
    <rPh sb="5" eb="6">
      <t>モノ</t>
    </rPh>
    <rPh sb="6" eb="7">
      <t>コウ</t>
    </rPh>
    <phoneticPr fontId="5"/>
  </si>
  <si>
    <t>　構造物撤去</t>
    <rPh sb="1" eb="4">
      <t>コウゾウブツ</t>
    </rPh>
    <rPh sb="4" eb="6">
      <t>テッキョ</t>
    </rPh>
    <phoneticPr fontId="1"/>
  </si>
  <si>
    <t xml:space="preserve">       As殻処分</t>
    <rPh sb="9" eb="10">
      <t>ガラ</t>
    </rPh>
    <rPh sb="10" eb="12">
      <t>ショブン</t>
    </rPh>
    <phoneticPr fontId="1"/>
  </si>
  <si>
    <t>m</t>
    <phoneticPr fontId="1"/>
  </si>
  <si>
    <t>m2</t>
    <phoneticPr fontId="1"/>
  </si>
  <si>
    <t>t</t>
    <phoneticPr fontId="1"/>
  </si>
  <si>
    <t xml:space="preserve">       取り壊し(有筋)</t>
    <rPh sb="7" eb="8">
      <t>ト</t>
    </rPh>
    <rPh sb="9" eb="10">
      <t>コワ</t>
    </rPh>
    <rPh sb="12" eb="13">
      <t>アリ</t>
    </rPh>
    <rPh sb="13" eb="14">
      <t>スジ</t>
    </rPh>
    <phoneticPr fontId="1"/>
  </si>
  <si>
    <t>　　Co殻運搬</t>
    <rPh sb="4" eb="5">
      <t>ガラ</t>
    </rPh>
    <rPh sb="5" eb="7">
      <t>ウンパン</t>
    </rPh>
    <phoneticPr fontId="1"/>
  </si>
  <si>
    <t xml:space="preserve">       As殻運搬</t>
    <rPh sb="9" eb="10">
      <t>ガラ</t>
    </rPh>
    <rPh sb="10" eb="12">
      <t>ウンパン</t>
    </rPh>
    <phoneticPr fontId="1"/>
  </si>
  <si>
    <t xml:space="preserve">       Co殻処分</t>
    <rPh sb="9" eb="10">
      <t>ガラ</t>
    </rPh>
    <rPh sb="10" eb="12">
      <t>ショブン</t>
    </rPh>
    <phoneticPr fontId="1"/>
  </si>
  <si>
    <t xml:space="preserve">    &lt;ｺﾝｸﾘｰﾄ&gt;</t>
    <phoneticPr fontId="1"/>
  </si>
  <si>
    <t xml:space="preserve">    &lt;ｱｽﾌｧﾙﾄ&gt;</t>
    <phoneticPr fontId="1"/>
  </si>
  <si>
    <t>ｍ３</t>
    <phoneticPr fontId="1"/>
  </si>
  <si>
    <t>ｔ</t>
    <phoneticPr fontId="1"/>
  </si>
  <si>
    <t xml:space="preserve">数量計算書より
</t>
    <rPh sb="0" eb="2">
      <t>スウリョウ</t>
    </rPh>
    <rPh sb="2" eb="5">
      <t>ケイサンショ</t>
    </rPh>
    <phoneticPr fontId="5"/>
  </si>
  <si>
    <t>　　VS 400×400</t>
    <phoneticPr fontId="5"/>
  </si>
  <si>
    <t>　　蓋設置(VS400-Co)</t>
    <rPh sb="2" eb="3">
      <t>フタ</t>
    </rPh>
    <rPh sb="3" eb="5">
      <t>セッチ</t>
    </rPh>
    <phoneticPr fontId="5"/>
  </si>
  <si>
    <t>　　蓋設置(VS400-Gr)</t>
    <rPh sb="2" eb="3">
      <t>フタ</t>
    </rPh>
    <rPh sb="3" eb="5">
      <t>セッチ</t>
    </rPh>
    <phoneticPr fontId="1"/>
  </si>
  <si>
    <t>　　不陸整正　
       M-25 t=2cm</t>
    <rPh sb="2" eb="4">
      <t>フリク</t>
    </rPh>
    <rPh sb="4" eb="5">
      <t>トトノ</t>
    </rPh>
    <rPh sb="5" eb="6">
      <t>タダ</t>
    </rPh>
    <phoneticPr fontId="1"/>
  </si>
  <si>
    <t>　　仮舗装
       ②As t=3cm</t>
    <rPh sb="2" eb="5">
      <t>カリホソウ</t>
    </rPh>
    <phoneticPr fontId="1"/>
  </si>
  <si>
    <t>　　下層路盤
       ARC-40 t=15cm</t>
    <rPh sb="2" eb="4">
      <t>シタソウ</t>
    </rPh>
    <rPh sb="4" eb="6">
      <t>ロバン</t>
    </rPh>
    <phoneticPr fontId="1"/>
  </si>
  <si>
    <t>　　上層路盤
       M-40 t=12cm</t>
    <rPh sb="2" eb="4">
      <t>ジョウソウ</t>
    </rPh>
    <rPh sb="4" eb="6">
      <t>ロバン</t>
    </rPh>
    <phoneticPr fontId="1"/>
  </si>
  <si>
    <t>　　不陸整正
       補充材なし</t>
    <rPh sb="2" eb="4">
      <t>フリク</t>
    </rPh>
    <rPh sb="4" eb="5">
      <t>トトノ</t>
    </rPh>
    <rPh sb="5" eb="6">
      <t>タダシ</t>
    </rPh>
    <rPh sb="14" eb="17">
      <t>ホジュウザイ</t>
    </rPh>
    <phoneticPr fontId="1"/>
  </si>
  <si>
    <t>仮設工</t>
    <rPh sb="0" eb="2">
      <t>カセツ</t>
    </rPh>
    <rPh sb="2" eb="3">
      <t>コウ</t>
    </rPh>
    <phoneticPr fontId="5"/>
  </si>
  <si>
    <t>　　交通誘導員 B</t>
    <rPh sb="2" eb="4">
      <t>コウツウ</t>
    </rPh>
    <rPh sb="4" eb="7">
      <t>ユウドウイン</t>
    </rPh>
    <phoneticPr fontId="1"/>
  </si>
  <si>
    <t>　　水替えポンプ</t>
    <rPh sb="2" eb="4">
      <t>ミズカ</t>
    </rPh>
    <phoneticPr fontId="1"/>
  </si>
  <si>
    <t>断面A</t>
    <rPh sb="0" eb="2">
      <t>ダンメン</t>
    </rPh>
    <phoneticPr fontId="1"/>
  </si>
  <si>
    <t>断面B</t>
    <rPh sb="0" eb="2">
      <t>ダンメン</t>
    </rPh>
    <phoneticPr fontId="1"/>
  </si>
  <si>
    <t>断面C</t>
    <rPh sb="0" eb="2">
      <t>ダンメン</t>
    </rPh>
    <phoneticPr fontId="1"/>
  </si>
  <si>
    <t>ｍ</t>
    <phoneticPr fontId="1"/>
  </si>
  <si>
    <t>仮舗装    t=3cm</t>
    <rPh sb="0" eb="1">
      <t>カリ</t>
    </rPh>
    <rPh sb="1" eb="3">
      <t>ホソウ</t>
    </rPh>
    <phoneticPr fontId="1"/>
  </si>
  <si>
    <t>m3</t>
  </si>
  <si>
    <t>m2</t>
    <phoneticPr fontId="1"/>
  </si>
  <si>
    <t>m</t>
    <phoneticPr fontId="1"/>
  </si>
  <si>
    <t>α:横断図より</t>
    <rPh sb="2" eb="5">
      <t>オウダンズ</t>
    </rPh>
    <phoneticPr fontId="1"/>
  </si>
  <si>
    <t>As切断(1次)</t>
    <rPh sb="2" eb="4">
      <t>セツダン</t>
    </rPh>
    <rPh sb="6" eb="7">
      <t>ツギ</t>
    </rPh>
    <phoneticPr fontId="1"/>
  </si>
  <si>
    <t>As切断(2次)</t>
    <rPh sb="2" eb="4">
      <t>セツダン</t>
    </rPh>
    <rPh sb="6" eb="7">
      <t>ツギ</t>
    </rPh>
    <phoneticPr fontId="1"/>
  </si>
  <si>
    <t>〃</t>
    <phoneticPr fontId="1"/>
  </si>
  <si>
    <t>　　As切断(1次）</t>
    <rPh sb="4" eb="6">
      <t>セツダン</t>
    </rPh>
    <rPh sb="8" eb="9">
      <t>ツギ</t>
    </rPh>
    <phoneticPr fontId="1"/>
  </si>
  <si>
    <t>　　As切断(2次)</t>
    <rPh sb="4" eb="6">
      <t>セツダン</t>
    </rPh>
    <rPh sb="8" eb="9">
      <t>ツギ</t>
    </rPh>
    <phoneticPr fontId="1"/>
  </si>
  <si>
    <t>　　As剥ぎ取り(1次)
       ※小規模</t>
    <rPh sb="4" eb="5">
      <t>ハ</t>
    </rPh>
    <rPh sb="6" eb="7">
      <t>ト</t>
    </rPh>
    <rPh sb="10" eb="11">
      <t>ツギ</t>
    </rPh>
    <rPh sb="21" eb="24">
      <t>ショウキボ</t>
    </rPh>
    <phoneticPr fontId="1"/>
  </si>
  <si>
    <t>　　床堀
　　※小規模</t>
    <rPh sb="2" eb="3">
      <t>ユカ</t>
    </rPh>
    <rPh sb="3" eb="4">
      <t>ホリ</t>
    </rPh>
    <rPh sb="8" eb="11">
      <t>ショウキボ</t>
    </rPh>
    <phoneticPr fontId="5"/>
  </si>
  <si>
    <t>　　As剥ぎ取り(2次)
       ※小規模</t>
    <rPh sb="4" eb="5">
      <t>ハ</t>
    </rPh>
    <rPh sb="6" eb="7">
      <t>ト</t>
    </rPh>
    <rPh sb="10" eb="11">
      <t>ツギ</t>
    </rPh>
    <rPh sb="21" eb="24">
      <t>ショウキボ</t>
    </rPh>
    <phoneticPr fontId="1"/>
  </si>
  <si>
    <t>　　埋め戻し
       ※(小規模)
　　※ARC-40+転用土</t>
    <rPh sb="2" eb="3">
      <t>ウ</t>
    </rPh>
    <rPh sb="4" eb="5">
      <t>モド</t>
    </rPh>
    <rPh sb="16" eb="19">
      <t>ショウキボ</t>
    </rPh>
    <rPh sb="31" eb="34">
      <t>テンヨウツチ</t>
    </rPh>
    <phoneticPr fontId="1"/>
  </si>
  <si>
    <t>数量計算書より
※仮舗</t>
    <rPh sb="0" eb="2">
      <t>スウリョウ</t>
    </rPh>
    <rPh sb="2" eb="5">
      <t>ケイサンショ</t>
    </rPh>
    <rPh sb="9" eb="10">
      <t>カリ</t>
    </rPh>
    <rPh sb="10" eb="11">
      <t>ホ</t>
    </rPh>
    <phoneticPr fontId="5"/>
  </si>
  <si>
    <t>数量計算書より
※既設</t>
    <rPh sb="0" eb="2">
      <t>スウリョウ</t>
    </rPh>
    <rPh sb="2" eb="5">
      <t>ケイサンショ</t>
    </rPh>
    <rPh sb="9" eb="11">
      <t>キセツ</t>
    </rPh>
    <phoneticPr fontId="5"/>
  </si>
  <si>
    <t>V=</t>
    <phoneticPr fontId="1"/>
  </si>
  <si>
    <t>L=</t>
    <phoneticPr fontId="1"/>
  </si>
  <si>
    <t>平面図より</t>
    <rPh sb="0" eb="3">
      <t>ヘイメンズ</t>
    </rPh>
    <phoneticPr fontId="5"/>
  </si>
  <si>
    <t>式</t>
    <rPh sb="0" eb="1">
      <t>シキ</t>
    </rPh>
    <phoneticPr fontId="1"/>
  </si>
  <si>
    <t>　　ポンプ設置</t>
    <rPh sb="5" eb="7">
      <t>セッチ</t>
    </rPh>
    <phoneticPr fontId="1"/>
  </si>
  <si>
    <t>人日</t>
    <rPh sb="0" eb="2">
      <t>ニンニチ</t>
    </rPh>
    <phoneticPr fontId="1"/>
  </si>
  <si>
    <t>日</t>
    <rPh sb="0" eb="1">
      <t>ニチ</t>
    </rPh>
    <phoneticPr fontId="1"/>
  </si>
  <si>
    <t xml:space="preserve">       インバート</t>
    <phoneticPr fontId="1"/>
  </si>
  <si>
    <t>m3</t>
    <phoneticPr fontId="1"/>
  </si>
  <si>
    <t>数量計算書より
ARC-40</t>
    <rPh sb="0" eb="2">
      <t>スウリョウ</t>
    </rPh>
    <rPh sb="2" eb="5">
      <t>ケイサンショ</t>
    </rPh>
    <phoneticPr fontId="5"/>
  </si>
  <si>
    <t>数量計算書より
転用土</t>
    <rPh sb="8" eb="11">
      <t>テンヨウツチ</t>
    </rPh>
    <phoneticPr fontId="1"/>
  </si>
  <si>
    <t>As殻運搬×2.35</t>
    <rPh sb="2" eb="3">
      <t>ガラ</t>
    </rPh>
    <rPh sb="3" eb="5">
      <t>ウンパン</t>
    </rPh>
    <phoneticPr fontId="5"/>
  </si>
  <si>
    <t>数量計算書より
床堀</t>
    <rPh sb="0" eb="2">
      <t>スウリョウ</t>
    </rPh>
    <rPh sb="2" eb="5">
      <t>ケイサンショ</t>
    </rPh>
    <rPh sb="8" eb="10">
      <t>ユカホリ</t>
    </rPh>
    <phoneticPr fontId="5"/>
  </si>
  <si>
    <t>数量計算書より
床堀(t=2cm鋤取り)</t>
    <rPh sb="16" eb="18">
      <t>スキト</t>
    </rPh>
    <phoneticPr fontId="1"/>
  </si>
  <si>
    <t>Σ仮舗装</t>
    <rPh sb="1" eb="4">
      <t>カリホソウ</t>
    </rPh>
    <phoneticPr fontId="1"/>
  </si>
  <si>
    <t>本舗装-Σ仮舗装</t>
    <rPh sb="0" eb="1">
      <t>ホン</t>
    </rPh>
    <rPh sb="1" eb="3">
      <t>ホソウ</t>
    </rPh>
    <rPh sb="5" eb="6">
      <t>カリ</t>
    </rPh>
    <rPh sb="6" eb="8">
      <t>ホソウ</t>
    </rPh>
    <phoneticPr fontId="5"/>
  </si>
  <si>
    <t xml:space="preserve">Co殻運搬×2.5
</t>
    <rPh sb="2" eb="3">
      <t>ガラ</t>
    </rPh>
    <rPh sb="3" eb="5">
      <t>ウンパン</t>
    </rPh>
    <phoneticPr fontId="5"/>
  </si>
  <si>
    <t>上記総和</t>
    <rPh sb="0" eb="2">
      <t>ジョウキ</t>
    </rPh>
    <rPh sb="2" eb="4">
      <t>ソウワ</t>
    </rPh>
    <phoneticPr fontId="5"/>
  </si>
  <si>
    <t>全体計画整理表</t>
    <rPh sb="0" eb="4">
      <t>ゼンタイケイカク</t>
    </rPh>
    <rPh sb="4" eb="6">
      <t>セイリ</t>
    </rPh>
    <rPh sb="6" eb="7">
      <t>ヒョウ</t>
    </rPh>
    <phoneticPr fontId="19"/>
  </si>
  <si>
    <t>VS300×300</t>
    <phoneticPr fontId="19"/>
  </si>
  <si>
    <t>VS300×400</t>
    <phoneticPr fontId="19"/>
  </si>
  <si>
    <t>VS400×400</t>
    <phoneticPr fontId="19"/>
  </si>
  <si>
    <t>VS400×700</t>
    <phoneticPr fontId="19"/>
  </si>
  <si>
    <t>区間(延長)</t>
    <rPh sb="0" eb="2">
      <t>クカン</t>
    </rPh>
    <rPh sb="3" eb="5">
      <t>エンチョウ</t>
    </rPh>
    <phoneticPr fontId="19"/>
  </si>
  <si>
    <t>断面A
民地-土</t>
    <rPh sb="0" eb="2">
      <t>ダンメン</t>
    </rPh>
    <rPh sb="4" eb="6">
      <t>ミンチ</t>
    </rPh>
    <rPh sb="7" eb="8">
      <t>ツチ</t>
    </rPh>
    <phoneticPr fontId="19"/>
  </si>
  <si>
    <t>断面B
民地-間詰めCo
※Co切断</t>
    <rPh sb="0" eb="2">
      <t>ダンメン</t>
    </rPh>
    <rPh sb="4" eb="6">
      <t>ミンチ</t>
    </rPh>
    <rPh sb="7" eb="8">
      <t>アイダ</t>
    </rPh>
    <rPh sb="8" eb="9">
      <t>ツ</t>
    </rPh>
    <rPh sb="16" eb="18">
      <t>セツダン</t>
    </rPh>
    <phoneticPr fontId="19"/>
  </si>
  <si>
    <t>断面C
民地-間詰めCo 
※As切断</t>
    <rPh sb="0" eb="2">
      <t>ダンメン</t>
    </rPh>
    <rPh sb="4" eb="6">
      <t>ミンチ</t>
    </rPh>
    <rPh sb="7" eb="8">
      <t>アイダ</t>
    </rPh>
    <rPh sb="8" eb="9">
      <t>ツ</t>
    </rPh>
    <rPh sb="17" eb="19">
      <t>セツダン</t>
    </rPh>
    <phoneticPr fontId="19"/>
  </si>
  <si>
    <t>断面D
民地-間詰めCo
※石積</t>
    <rPh sb="0" eb="2">
      <t>ダンメン</t>
    </rPh>
    <rPh sb="4" eb="6">
      <t>ミンチ</t>
    </rPh>
    <rPh sb="7" eb="8">
      <t>アイダ</t>
    </rPh>
    <rPh sb="8" eb="9">
      <t>ツ</t>
    </rPh>
    <rPh sb="14" eb="16">
      <t>イシツミ</t>
    </rPh>
    <phoneticPr fontId="19"/>
  </si>
  <si>
    <t>①</t>
    <phoneticPr fontId="19"/>
  </si>
  <si>
    <t>②</t>
    <phoneticPr fontId="19"/>
  </si>
  <si>
    <t>③</t>
    <phoneticPr fontId="19"/>
  </si>
  <si>
    <t>④</t>
    <phoneticPr fontId="19"/>
  </si>
  <si>
    <t>⑤</t>
    <phoneticPr fontId="19"/>
  </si>
  <si>
    <t>⑥</t>
    <phoneticPr fontId="19"/>
  </si>
  <si>
    <t>⑦</t>
    <phoneticPr fontId="19"/>
  </si>
  <si>
    <t>⑧</t>
    <phoneticPr fontId="19"/>
  </si>
  <si>
    <t>⑨</t>
    <phoneticPr fontId="19"/>
  </si>
  <si>
    <t>⑩</t>
    <phoneticPr fontId="19"/>
  </si>
  <si>
    <t>⑪</t>
    <phoneticPr fontId="19"/>
  </si>
  <si>
    <t>⑫</t>
    <phoneticPr fontId="19"/>
  </si>
  <si>
    <t>⑬</t>
    <phoneticPr fontId="19"/>
  </si>
  <si>
    <t>⑭</t>
    <phoneticPr fontId="19"/>
  </si>
  <si>
    <t>⑮</t>
    <phoneticPr fontId="19"/>
  </si>
  <si>
    <t>小計</t>
    <rPh sb="0" eb="2">
      <t>ショウケイ</t>
    </rPh>
    <phoneticPr fontId="19"/>
  </si>
  <si>
    <t>合計</t>
    <rPh sb="0" eb="2">
      <t>ゴウケイ</t>
    </rPh>
    <phoneticPr fontId="19"/>
  </si>
  <si>
    <t>断面D</t>
    <rPh sb="0" eb="2">
      <t>ダンメン</t>
    </rPh>
    <phoneticPr fontId="1"/>
  </si>
  <si>
    <t>断面E</t>
    <rPh sb="0" eb="2">
      <t>ダンメン</t>
    </rPh>
    <phoneticPr fontId="1"/>
  </si>
  <si>
    <t>断面F</t>
    <rPh sb="0" eb="2">
      <t>ダンメン</t>
    </rPh>
    <phoneticPr fontId="1"/>
  </si>
  <si>
    <t>間詰めCo</t>
    <rPh sb="0" eb="1">
      <t>アイダ</t>
    </rPh>
    <rPh sb="1" eb="2">
      <t>ツ</t>
    </rPh>
    <phoneticPr fontId="1"/>
  </si>
  <si>
    <t>m3</t>
    <phoneticPr fontId="1"/>
  </si>
  <si>
    <t>Co切断</t>
    <rPh sb="2" eb="4">
      <t>セツダン</t>
    </rPh>
    <phoneticPr fontId="1"/>
  </si>
  <si>
    <t>m</t>
    <phoneticPr fontId="1"/>
  </si>
  <si>
    <t>L=</t>
    <phoneticPr fontId="1"/>
  </si>
  <si>
    <t>As切断(民地)</t>
    <rPh sb="2" eb="4">
      <t>セツダン</t>
    </rPh>
    <rPh sb="5" eb="7">
      <t>ミンチ</t>
    </rPh>
    <phoneticPr fontId="1"/>
  </si>
  <si>
    <t xml:space="preserve">       間詰めCo</t>
    <rPh sb="7" eb="8">
      <t>アイダ</t>
    </rPh>
    <rPh sb="8" eb="9">
      <t>ツ</t>
    </rPh>
    <phoneticPr fontId="1"/>
  </si>
  <si>
    <t>　　As切断(民地)</t>
    <rPh sb="4" eb="6">
      <t>セツダン</t>
    </rPh>
    <rPh sb="7" eb="9">
      <t>ミンチ</t>
    </rPh>
    <phoneticPr fontId="1"/>
  </si>
  <si>
    <t>　　Co切断</t>
    <rPh sb="4" eb="6">
      <t>セツダン</t>
    </rPh>
    <phoneticPr fontId="1"/>
  </si>
  <si>
    <t>　　VS 300×300</t>
    <phoneticPr fontId="1"/>
  </si>
  <si>
    <t>　　VS 300×400</t>
    <phoneticPr fontId="1"/>
  </si>
  <si>
    <t>　　VS 400×700</t>
    <phoneticPr fontId="5"/>
  </si>
  <si>
    <r>
      <t>・0.3×0.05×ΣL</t>
    </r>
    <r>
      <rPr>
        <sz val="6"/>
        <rFont val="游ゴシック"/>
        <family val="3"/>
        <charset val="128"/>
        <scheme val="minor"/>
      </rPr>
      <t>(VS300型)</t>
    </r>
    <r>
      <rPr>
        <sz val="10.5"/>
        <rFont val="游ゴシック"/>
        <family val="3"/>
        <charset val="128"/>
        <scheme val="minor"/>
      </rPr>
      <t xml:space="preserve">
・0.4×0.05×ΣL</t>
    </r>
    <r>
      <rPr>
        <sz val="6"/>
        <rFont val="游ゴシック"/>
        <family val="3"/>
        <charset val="128"/>
        <scheme val="minor"/>
      </rPr>
      <t>(VS400型)</t>
    </r>
    <rPh sb="18" eb="19">
      <t>ガタ</t>
    </rPh>
    <rPh sb="39" eb="40">
      <t>ガタ</t>
    </rPh>
    <phoneticPr fontId="5"/>
  </si>
  <si>
    <t>　　蓋設置(VS300-Co)</t>
    <rPh sb="2" eb="3">
      <t>フタ</t>
    </rPh>
    <rPh sb="3" eb="5">
      <t>セッチ</t>
    </rPh>
    <phoneticPr fontId="5"/>
  </si>
  <si>
    <t>　　蓋設置(VS300-Gr)</t>
    <rPh sb="2" eb="3">
      <t>フタ</t>
    </rPh>
    <rPh sb="3" eb="5">
      <t>セッチ</t>
    </rPh>
    <phoneticPr fontId="1"/>
  </si>
  <si>
    <r>
      <t>ΣL</t>
    </r>
    <r>
      <rPr>
        <sz val="8"/>
        <rFont val="游ゴシック"/>
        <family val="3"/>
        <charset val="128"/>
        <scheme val="minor"/>
      </rPr>
      <t>(VS300型)</t>
    </r>
    <r>
      <rPr>
        <sz val="10.5"/>
        <rFont val="游ゴシック"/>
        <family val="3"/>
        <charset val="128"/>
        <scheme val="minor"/>
      </rPr>
      <t>×0.8</t>
    </r>
    <rPh sb="8" eb="9">
      <t>ガタ</t>
    </rPh>
    <phoneticPr fontId="1"/>
  </si>
  <si>
    <r>
      <t>ΣL</t>
    </r>
    <r>
      <rPr>
        <sz val="8"/>
        <rFont val="游ゴシック"/>
        <family val="3"/>
        <charset val="128"/>
        <scheme val="minor"/>
      </rPr>
      <t>(VS400型)</t>
    </r>
    <r>
      <rPr>
        <sz val="10.5"/>
        <rFont val="游ゴシック"/>
        <family val="3"/>
        <charset val="128"/>
        <scheme val="minor"/>
      </rPr>
      <t>×0.8</t>
    </r>
    <rPh sb="8" eb="9">
      <t>ガタ</t>
    </rPh>
    <phoneticPr fontId="1"/>
  </si>
  <si>
    <r>
      <t>ΣL</t>
    </r>
    <r>
      <rPr>
        <sz val="8"/>
        <rFont val="游ゴシック"/>
        <family val="3"/>
        <charset val="128"/>
        <scheme val="minor"/>
      </rPr>
      <t>(VS300型)</t>
    </r>
    <r>
      <rPr>
        <sz val="10.5"/>
        <rFont val="游ゴシック"/>
        <family val="3"/>
        <charset val="128"/>
        <scheme val="minor"/>
      </rPr>
      <t>×0.2</t>
    </r>
    <rPh sb="8" eb="9">
      <t>ガタ</t>
    </rPh>
    <phoneticPr fontId="1"/>
  </si>
  <si>
    <r>
      <t>ΣL</t>
    </r>
    <r>
      <rPr>
        <sz val="8"/>
        <rFont val="游ゴシック"/>
        <family val="3"/>
        <charset val="128"/>
        <scheme val="minor"/>
      </rPr>
      <t>(VS400型)</t>
    </r>
    <r>
      <rPr>
        <sz val="10.5"/>
        <rFont val="游ゴシック"/>
        <family val="3"/>
        <charset val="128"/>
        <scheme val="minor"/>
      </rPr>
      <t>×0.2</t>
    </r>
    <rPh sb="8" eb="9">
      <t>ガタ</t>
    </rPh>
    <phoneticPr fontId="1"/>
  </si>
  <si>
    <t>　　集水桝 600×600×700</t>
    <rPh sb="2" eb="3">
      <t>アツ</t>
    </rPh>
    <rPh sb="3" eb="4">
      <t>ミズ</t>
    </rPh>
    <rPh sb="4" eb="5">
      <t>マス</t>
    </rPh>
    <phoneticPr fontId="1"/>
  </si>
  <si>
    <t>断面E
民地-間詰めCo
※石積</t>
    <rPh sb="0" eb="2">
      <t>ダンメン</t>
    </rPh>
    <rPh sb="4" eb="6">
      <t>ミンチ</t>
    </rPh>
    <rPh sb="7" eb="8">
      <t>アイダ</t>
    </rPh>
    <rPh sb="8" eb="9">
      <t>ツ</t>
    </rPh>
    <rPh sb="14" eb="16">
      <t>イシツミ</t>
    </rPh>
    <phoneticPr fontId="19"/>
  </si>
  <si>
    <t>断面F
民地-間詰めCo
※Co切断</t>
    <rPh sb="0" eb="2">
      <t>ダンメン</t>
    </rPh>
    <rPh sb="4" eb="6">
      <t>ミンチ</t>
    </rPh>
    <rPh sb="7" eb="8">
      <t>アイダ</t>
    </rPh>
    <rPh sb="8" eb="9">
      <t>ツ</t>
    </rPh>
    <rPh sb="16" eb="18">
      <t>セツダン</t>
    </rPh>
    <phoneticPr fontId="19"/>
  </si>
  <si>
    <t>断面G
民地-間詰めCo
※石積</t>
    <rPh sb="0" eb="2">
      <t>ダンメン</t>
    </rPh>
    <rPh sb="4" eb="6">
      <t>ミンチ</t>
    </rPh>
    <rPh sb="7" eb="8">
      <t>アイダ</t>
    </rPh>
    <rPh sb="8" eb="9">
      <t>ツ</t>
    </rPh>
    <rPh sb="14" eb="16">
      <t>イシツミ</t>
    </rPh>
    <phoneticPr fontId="19"/>
  </si>
  <si>
    <t>断面G</t>
    <rPh sb="0" eb="2">
      <t>ダンメン</t>
    </rPh>
    <phoneticPr fontId="1"/>
  </si>
  <si>
    <t>⇒</t>
    <phoneticPr fontId="1"/>
  </si>
  <si>
    <t>Σ(A～G断面)</t>
    <rPh sb="5" eb="7">
      <t>ダンメン</t>
    </rPh>
    <phoneticPr fontId="1"/>
  </si>
  <si>
    <t>　区画線工</t>
    <rPh sb="1" eb="4">
      <t>クカクセン</t>
    </rPh>
    <rPh sb="4" eb="5">
      <t>コウ</t>
    </rPh>
    <phoneticPr fontId="5"/>
  </si>
  <si>
    <t>　　外側線</t>
    <rPh sb="2" eb="5">
      <t>ガイソクセン</t>
    </rPh>
    <phoneticPr fontId="1"/>
  </si>
  <si>
    <t>数量計算書より</t>
    <rPh sb="0" eb="2">
      <t>スウリョウ</t>
    </rPh>
    <rPh sb="2" eb="5">
      <t>ケイサンショ</t>
    </rPh>
    <phoneticPr fontId="1"/>
  </si>
  <si>
    <t>日数算定表より</t>
    <rPh sb="0" eb="2">
      <t>ニッスウ</t>
    </rPh>
    <rPh sb="2" eb="5">
      <t>サンテイヒョウ</t>
    </rPh>
    <phoneticPr fontId="1"/>
  </si>
  <si>
    <t>桝</t>
    <rPh sb="0" eb="1">
      <t>マス</t>
    </rPh>
    <phoneticPr fontId="1"/>
  </si>
  <si>
    <t>桝600×600×700</t>
    <rPh sb="0" eb="1">
      <t>マス</t>
    </rPh>
    <phoneticPr fontId="19"/>
  </si>
  <si>
    <t xml:space="preserve">       本舗装
　　⑫As t=5cm</t>
    <rPh sb="7" eb="8">
      <t>ホン</t>
    </rPh>
    <rPh sb="8" eb="10">
      <t>ホソウ</t>
    </rPh>
    <phoneticPr fontId="1"/>
  </si>
  <si>
    <t>Co剥取</t>
    <rPh sb="2" eb="3">
      <t>ハ</t>
    </rPh>
    <rPh sb="3" eb="4">
      <t>ト</t>
    </rPh>
    <phoneticPr fontId="1"/>
  </si>
  <si>
    <t>m2</t>
    <phoneticPr fontId="1"/>
  </si>
  <si>
    <t>A=</t>
    <phoneticPr fontId="1"/>
  </si>
  <si>
    <t>　　Co剥ぎ取り
       ※小規模</t>
    <rPh sb="4" eb="5">
      <t>ハ</t>
    </rPh>
    <rPh sb="6" eb="7">
      <t>ト</t>
    </rPh>
    <rPh sb="17" eb="20">
      <t>ショウキボ</t>
    </rPh>
    <phoneticPr fontId="1"/>
  </si>
  <si>
    <t>Co剥ぎ取り×0.1</t>
    <rPh sb="2" eb="3">
      <t>ハ</t>
    </rPh>
    <rPh sb="4" eb="5">
      <t>ト</t>
    </rPh>
    <phoneticPr fontId="5"/>
  </si>
  <si>
    <t>上層路盤 t=12cm</t>
    <rPh sb="0" eb="2">
      <t>ジョウソウ</t>
    </rPh>
    <rPh sb="2" eb="4">
      <t>ロバン</t>
    </rPh>
    <phoneticPr fontId="1"/>
  </si>
  <si>
    <t>＜1次&gt;
厚み：0.05m
&lt;2次&gt;
既設厚み：0.05m
仮舗厚み：0.03m</t>
    <rPh sb="2" eb="3">
      <t>ツギ</t>
    </rPh>
    <rPh sb="5" eb="6">
      <t>アツ</t>
    </rPh>
    <rPh sb="16" eb="17">
      <t>ツギ</t>
    </rPh>
    <rPh sb="19" eb="21">
      <t>キセツ</t>
    </rPh>
    <rPh sb="21" eb="22">
      <t>アツ</t>
    </rPh>
    <rPh sb="30" eb="31">
      <t>カリ</t>
    </rPh>
    <rPh sb="31" eb="32">
      <t>ホ</t>
    </rPh>
    <rPh sb="32" eb="33">
      <t>アツ</t>
    </rPh>
    <phoneticPr fontId="5"/>
  </si>
  <si>
    <t>[床堀-転用土]</t>
    <rPh sb="1" eb="3">
      <t>ユカホリ</t>
    </rPh>
    <rPh sb="4" eb="7">
      <t>テンヨウツチ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</si>
</sst>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&quot;L=&quot;0.0&quot;m&quot;"/>
    <numFmt numFmtId="177" formatCode="0.0_ "/>
    <numFmt numFmtId="178" formatCode="0.00_ "/>
    <numFmt numFmtId="179" formatCode="0.00_);[Red]\(0.00\)"/>
    <numFmt numFmtId="180" formatCode="0_);[Red]\(0\)"/>
    <numFmt numFmtId="181" formatCode="0_ "/>
    <numFmt numFmtId="182" formatCode="&quot;ΣL=&quot;0.0&quot;m&quot;"/>
    <numFmt numFmtId="183" formatCode="0.0&quot;m&quot;"/>
  </numFmts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2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0.5"/>
      <name val="ＭＳ 明朝"/>
      <family val="1"/>
      <charset val="128"/>
    </font>
    <font>
      <sz val="10.5"/>
      <name val="游ゴシック"/>
      <family val="3"/>
      <charset val="128"/>
      <scheme val="minor"/>
    </font>
    <font>
      <b/>
      <sz val="10.5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0.5"/>
      <name val="ＭＳ 明朝"/>
      <family val="1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6"/>
      <color theme="1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2"/>
      </bottom>
      <diagonal/>
    </border>
    <border>
      <left/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theme="2"/>
      </bottom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/>
      <right style="thin">
        <color theme="2"/>
      </right>
      <top/>
      <bottom style="thin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/>
      <bottom style="thin">
        <color indexed="64"/>
      </bottom>
      <diagonal/>
    </border>
    <border>
      <left style="thin">
        <color theme="2"/>
      </left>
      <right/>
      <top style="thin">
        <color theme="2"/>
      </top>
      <bottom style="thin">
        <color indexed="64"/>
      </bottom>
      <diagonal/>
    </border>
    <border>
      <left/>
      <right/>
      <top/>
      <bottom style="thin">
        <color theme="2"/>
      </bottom>
      <diagonal/>
    </border>
    <border>
      <left style="thin">
        <color theme="2"/>
      </left>
      <right/>
      <top style="thin">
        <color indexed="64"/>
      </top>
      <bottom style="thin">
        <color theme="2"/>
      </bottom>
      <diagonal/>
    </border>
    <border>
      <left/>
      <right/>
      <top style="thin">
        <color indexed="64"/>
      </top>
      <bottom style="thin">
        <color theme="2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theme="2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0" fontId="3" fillId="0" borderId="0"/>
    <xf numFmtId="0" fontId="14" fillId="0" borderId="0">
      <alignment vertical="center"/>
    </xf>
  </cellStyleXfs>
  <cellXfs count="19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7" fillId="0" borderId="0" xfId="1" applyFont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9" fillId="2" borderId="2" xfId="1" applyFont="1" applyFill="1" applyBorder="1" applyAlignment="1">
      <alignment horizontal="left" vertical="center" wrapText="1"/>
    </xf>
    <xf numFmtId="0" fontId="9" fillId="2" borderId="5" xfId="1" applyFont="1" applyFill="1" applyBorder="1" applyAlignment="1">
      <alignment vertical="center"/>
    </xf>
    <xf numFmtId="0" fontId="9" fillId="2" borderId="3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 wrapText="1"/>
    </xf>
    <xf numFmtId="0" fontId="7" fillId="0" borderId="0" xfId="1" applyFont="1" applyFill="1" applyAlignment="1">
      <alignment horizontal="left" vertical="center"/>
    </xf>
    <xf numFmtId="0" fontId="9" fillId="2" borderId="5" xfId="1" applyFont="1" applyFill="1" applyBorder="1" applyAlignment="1">
      <alignment vertical="center" wrapText="1"/>
    </xf>
    <xf numFmtId="0" fontId="8" fillId="2" borderId="5" xfId="1" applyFont="1" applyFill="1" applyBorder="1" applyAlignment="1">
      <alignment vertical="center"/>
    </xf>
    <xf numFmtId="0" fontId="8" fillId="2" borderId="5" xfId="1" applyFont="1" applyFill="1" applyBorder="1" applyAlignment="1">
      <alignment vertical="center" wrapText="1"/>
    </xf>
    <xf numFmtId="0" fontId="8" fillId="2" borderId="3" xfId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right" vertical="center"/>
    </xf>
    <xf numFmtId="0" fontId="8" fillId="0" borderId="2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horizontal="right" vertical="center"/>
    </xf>
    <xf numFmtId="0" fontId="8" fillId="0" borderId="5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horizontal="right" vertical="center"/>
    </xf>
    <xf numFmtId="0" fontId="9" fillId="2" borderId="5" xfId="1" applyFont="1" applyFill="1" applyBorder="1" applyAlignment="1">
      <alignment horizontal="left" vertical="center" wrapText="1"/>
    </xf>
    <xf numFmtId="0" fontId="4" fillId="0" borderId="0" xfId="1" applyFont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8" fillId="0" borderId="2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8" fillId="0" borderId="2" xfId="1" applyFont="1" applyFill="1" applyBorder="1" applyAlignment="1">
      <alignment horizontal="right" vertical="center"/>
    </xf>
    <xf numFmtId="0" fontId="8" fillId="0" borderId="0" xfId="1" applyFont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9" fillId="0" borderId="2" xfId="1" applyFont="1" applyBorder="1" applyAlignment="1">
      <alignment horizontal="left" vertical="center"/>
    </xf>
    <xf numFmtId="0" fontId="9" fillId="2" borderId="5" xfId="1" applyFont="1" applyFill="1" applyBorder="1" applyAlignment="1">
      <alignment horizontal="center" vertical="center"/>
    </xf>
    <xf numFmtId="0" fontId="12" fillId="2" borderId="0" xfId="1" applyFont="1" applyFill="1" applyAlignment="1">
      <alignment vertical="center"/>
    </xf>
    <xf numFmtId="0" fontId="9" fillId="2" borderId="3" xfId="1" applyFont="1" applyFill="1" applyBorder="1" applyAlignment="1">
      <alignment vertical="center"/>
    </xf>
    <xf numFmtId="0" fontId="9" fillId="2" borderId="1" xfId="1" applyFont="1" applyFill="1" applyBorder="1" applyAlignment="1">
      <alignment vertical="center" wrapText="1"/>
    </xf>
    <xf numFmtId="0" fontId="7" fillId="2" borderId="0" xfId="1" applyFont="1" applyFill="1" applyAlignment="1">
      <alignment vertical="center"/>
    </xf>
    <xf numFmtId="0" fontId="9" fillId="0" borderId="2" xfId="1" applyFont="1" applyFill="1" applyBorder="1" applyAlignment="1">
      <alignment vertical="center" wrapText="1"/>
    </xf>
    <xf numFmtId="0" fontId="8" fillId="0" borderId="5" xfId="1" applyFont="1" applyBorder="1" applyAlignment="1">
      <alignment horizontal="left" vertical="center"/>
    </xf>
    <xf numFmtId="0" fontId="9" fillId="2" borderId="5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left" vertical="center"/>
    </xf>
    <xf numFmtId="0" fontId="8" fillId="0" borderId="5" xfId="1" applyFont="1" applyFill="1" applyBorder="1" applyAlignment="1">
      <alignment horizontal="left" vertical="center"/>
    </xf>
    <xf numFmtId="0" fontId="8" fillId="2" borderId="5" xfId="1" applyFont="1" applyFill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right" vertical="center"/>
    </xf>
    <xf numFmtId="0" fontId="9" fillId="0" borderId="3" xfId="1" applyFont="1" applyFill="1" applyBorder="1" applyAlignment="1">
      <alignment horizontal="right" vertical="center"/>
    </xf>
    <xf numFmtId="0" fontId="12" fillId="0" borderId="0" xfId="1" applyFont="1" applyFill="1" applyAlignment="1">
      <alignment vertical="center"/>
    </xf>
    <xf numFmtId="177" fontId="0" fillId="0" borderId="2" xfId="0" applyNumberFormat="1" applyBorder="1">
      <alignment vertical="center"/>
    </xf>
    <xf numFmtId="178" fontId="0" fillId="0" borderId="5" xfId="0" applyNumberForma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8" fillId="0" borderId="20" xfId="1" applyFont="1" applyFill="1" applyBorder="1" applyAlignment="1">
      <alignment vertical="center" wrapText="1"/>
    </xf>
    <xf numFmtId="0" fontId="8" fillId="0" borderId="21" xfId="1" applyFont="1" applyFill="1" applyBorder="1" applyAlignment="1">
      <alignment vertical="center" wrapText="1"/>
    </xf>
    <xf numFmtId="178" fontId="8" fillId="0" borderId="5" xfId="1" applyNumberFormat="1" applyFont="1" applyBorder="1" applyAlignment="1">
      <alignment horizontal="center" vertical="center"/>
    </xf>
    <xf numFmtId="178" fontId="9" fillId="2" borderId="5" xfId="1" applyNumberFormat="1" applyFont="1" applyFill="1" applyBorder="1" applyAlignment="1">
      <alignment vertical="center" wrapText="1"/>
    </xf>
    <xf numFmtId="178" fontId="8" fillId="0" borderId="5" xfId="1" applyNumberFormat="1" applyFont="1" applyFill="1" applyBorder="1" applyAlignment="1">
      <alignment vertical="center" wrapText="1"/>
    </xf>
    <xf numFmtId="178" fontId="9" fillId="0" borderId="5" xfId="1" applyNumberFormat="1" applyFont="1" applyFill="1" applyBorder="1" applyAlignment="1">
      <alignment vertical="center" wrapText="1"/>
    </xf>
    <xf numFmtId="178" fontId="8" fillId="0" borderId="23" xfId="1" applyNumberFormat="1" applyFont="1" applyFill="1" applyBorder="1" applyAlignment="1">
      <alignment vertical="center" wrapText="1"/>
    </xf>
    <xf numFmtId="178" fontId="7" fillId="0" borderId="0" xfId="1" applyNumberFormat="1" applyFont="1" applyFill="1" applyAlignment="1">
      <alignment vertical="center"/>
    </xf>
    <xf numFmtId="178" fontId="8" fillId="0" borderId="2" xfId="1" applyNumberFormat="1" applyFont="1" applyFill="1" applyBorder="1" applyAlignment="1">
      <alignment vertical="center" wrapText="1"/>
    </xf>
    <xf numFmtId="178" fontId="8" fillId="2" borderId="5" xfId="1" applyNumberFormat="1" applyFont="1" applyFill="1" applyBorder="1" applyAlignment="1">
      <alignment vertical="center" wrapText="1"/>
    </xf>
    <xf numFmtId="178" fontId="8" fillId="0" borderId="0" xfId="1" applyNumberFormat="1" applyFont="1" applyAlignment="1">
      <alignment vertical="center"/>
    </xf>
    <xf numFmtId="178" fontId="8" fillId="0" borderId="0" xfId="1" applyNumberFormat="1" applyFont="1" applyAlignment="1">
      <alignment vertical="center" wrapText="1"/>
    </xf>
    <xf numFmtId="178" fontId="8" fillId="0" borderId="6" xfId="1" applyNumberFormat="1" applyFont="1" applyFill="1" applyBorder="1" applyAlignment="1">
      <alignment horizontal="right" vertical="center" wrapText="1"/>
    </xf>
    <xf numFmtId="180" fontId="8" fillId="0" borderId="2" xfId="1" applyNumberFormat="1" applyFont="1" applyFill="1" applyBorder="1" applyAlignment="1">
      <alignment vertical="center" wrapText="1"/>
    </xf>
    <xf numFmtId="181" fontId="8" fillId="0" borderId="2" xfId="1" applyNumberFormat="1" applyFont="1" applyFill="1" applyBorder="1" applyAlignment="1">
      <alignment vertical="center" wrapText="1"/>
    </xf>
    <xf numFmtId="181" fontId="8" fillId="0" borderId="5" xfId="1" applyNumberFormat="1" applyFont="1" applyFill="1" applyBorder="1" applyAlignment="1">
      <alignment horizontal="right" vertical="center" wrapText="1"/>
    </xf>
    <xf numFmtId="178" fontId="8" fillId="0" borderId="6" xfId="1" applyNumberFormat="1" applyFont="1" applyFill="1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178" fontId="8" fillId="0" borderId="4" xfId="1" applyNumberFormat="1" applyFont="1" applyFill="1" applyBorder="1" applyAlignment="1">
      <alignment vertical="center" wrapText="1"/>
    </xf>
    <xf numFmtId="178" fontId="8" fillId="0" borderId="22" xfId="1" applyNumberFormat="1" applyFont="1" applyFill="1" applyBorder="1" applyAlignment="1">
      <alignment vertical="center" wrapText="1"/>
    </xf>
    <xf numFmtId="0" fontId="8" fillId="0" borderId="20" xfId="1" applyFont="1" applyFill="1" applyBorder="1" applyAlignment="1">
      <alignment horizontal="left" vertical="center" wrapText="1"/>
    </xf>
    <xf numFmtId="178" fontId="17" fillId="0" borderId="5" xfId="1" applyNumberFormat="1" applyFont="1" applyFill="1" applyBorder="1" applyAlignment="1">
      <alignment vertical="center" wrapText="1"/>
    </xf>
    <xf numFmtId="0" fontId="8" fillId="0" borderId="18" xfId="1" applyFont="1" applyFill="1" applyBorder="1" applyAlignment="1">
      <alignment vertical="center" wrapText="1"/>
    </xf>
    <xf numFmtId="0" fontId="8" fillId="0" borderId="7" xfId="1" applyFont="1" applyFill="1" applyBorder="1" applyAlignment="1">
      <alignment vertical="center" wrapText="1"/>
    </xf>
    <xf numFmtId="178" fontId="8" fillId="0" borderId="0" xfId="1" applyNumberFormat="1" applyFont="1" applyFill="1" applyBorder="1" applyAlignment="1">
      <alignment vertical="center" wrapText="1"/>
    </xf>
    <xf numFmtId="0" fontId="8" fillId="0" borderId="21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right" vertical="center"/>
    </xf>
    <xf numFmtId="0" fontId="8" fillId="0" borderId="19" xfId="1" applyFont="1" applyFill="1" applyBorder="1" applyAlignment="1">
      <alignment vertical="center" wrapText="1"/>
    </xf>
    <xf numFmtId="0" fontId="8" fillId="0" borderId="20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14" fillId="0" borderId="0" xfId="2">
      <alignment vertical="center"/>
    </xf>
    <xf numFmtId="0" fontId="20" fillId="3" borderId="26" xfId="2" applyFont="1" applyFill="1" applyBorder="1" applyAlignment="1">
      <alignment horizontal="center" vertical="center" wrapText="1"/>
    </xf>
    <xf numFmtId="0" fontId="20" fillId="3" borderId="27" xfId="2" applyFont="1" applyFill="1" applyBorder="1" applyAlignment="1">
      <alignment horizontal="center" vertical="center" wrapText="1"/>
    </xf>
    <xf numFmtId="0" fontId="20" fillId="3" borderId="29" xfId="2" applyFont="1" applyFill="1" applyBorder="1" applyAlignment="1">
      <alignment horizontal="center" vertical="center" wrapText="1"/>
    </xf>
    <xf numFmtId="0" fontId="20" fillId="3" borderId="28" xfId="2" applyFont="1" applyFill="1" applyBorder="1" applyAlignment="1">
      <alignment horizontal="center" vertical="center" wrapText="1"/>
    </xf>
    <xf numFmtId="0" fontId="20" fillId="3" borderId="30" xfId="2" applyFont="1" applyFill="1" applyBorder="1" applyAlignment="1">
      <alignment horizontal="center" vertical="center" wrapText="1"/>
    </xf>
    <xf numFmtId="0" fontId="20" fillId="3" borderId="4" xfId="2" applyFont="1" applyFill="1" applyBorder="1" applyAlignment="1">
      <alignment horizontal="center" vertical="center" wrapText="1"/>
    </xf>
    <xf numFmtId="0" fontId="20" fillId="3" borderId="31" xfId="2" applyFont="1" applyFill="1" applyBorder="1" applyAlignment="1">
      <alignment horizontal="center" vertical="center" wrapText="1"/>
    </xf>
    <xf numFmtId="0" fontId="14" fillId="0" borderId="2" xfId="2" applyBorder="1" applyAlignment="1">
      <alignment horizontal="center" vertical="center"/>
    </xf>
    <xf numFmtId="183" fontId="14" fillId="0" borderId="3" xfId="2" applyNumberFormat="1" applyBorder="1" applyAlignment="1">
      <alignment horizontal="center" vertical="center"/>
    </xf>
    <xf numFmtId="0" fontId="14" fillId="0" borderId="1" xfId="2" applyBorder="1" applyAlignment="1">
      <alignment horizontal="center" vertical="center"/>
    </xf>
    <xf numFmtId="0" fontId="14" fillId="0" borderId="0" xfId="2" applyAlignment="1">
      <alignment horizontal="center" vertical="center"/>
    </xf>
    <xf numFmtId="0" fontId="21" fillId="0" borderId="0" xfId="2" applyFont="1">
      <alignment vertical="center"/>
    </xf>
    <xf numFmtId="0" fontId="21" fillId="0" borderId="2" xfId="2" applyFont="1" applyBorder="1" applyAlignment="1">
      <alignment horizontal="center" vertical="center"/>
    </xf>
    <xf numFmtId="0" fontId="21" fillId="0" borderId="1" xfId="2" applyFont="1" applyBorder="1" applyAlignment="1">
      <alignment horizontal="center" vertical="center"/>
    </xf>
    <xf numFmtId="183" fontId="2" fillId="0" borderId="1" xfId="2" applyNumberFormat="1" applyFont="1" applyBorder="1" applyAlignment="1">
      <alignment horizontal="center" vertical="center"/>
    </xf>
    <xf numFmtId="0" fontId="2" fillId="0" borderId="32" xfId="0" applyFont="1" applyBorder="1">
      <alignment vertical="center"/>
    </xf>
    <xf numFmtId="0" fontId="2" fillId="0" borderId="32" xfId="0" applyFont="1" applyBorder="1" applyAlignment="1">
      <alignment horizontal="right" vertical="center"/>
    </xf>
    <xf numFmtId="0" fontId="14" fillId="0" borderId="15" xfId="0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179" fontId="14" fillId="0" borderId="5" xfId="0" applyNumberFormat="1" applyFont="1" applyBorder="1" applyAlignment="1">
      <alignment horizontal="right" vertical="center"/>
    </xf>
    <xf numFmtId="179" fontId="14" fillId="0" borderId="16" xfId="0" applyNumberFormat="1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17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83" fontId="2" fillId="0" borderId="1" xfId="2" applyNumberFormat="1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0" fontId="15" fillId="0" borderId="0" xfId="0" applyFont="1" applyAlignment="1">
      <alignment vertical="center"/>
    </xf>
    <xf numFmtId="177" fontId="14" fillId="0" borderId="1" xfId="2" applyNumberFormat="1" applyBorder="1" applyAlignment="1">
      <alignment horizontal="center" vertical="center"/>
    </xf>
    <xf numFmtId="0" fontId="17" fillId="0" borderId="2" xfId="1" applyFont="1" applyFill="1" applyBorder="1" applyAlignment="1">
      <alignment vertical="center" wrapText="1"/>
    </xf>
    <xf numFmtId="0" fontId="17" fillId="0" borderId="3" xfId="1" applyFont="1" applyFill="1" applyBorder="1" applyAlignment="1">
      <alignment horizontal="left" vertical="center"/>
    </xf>
    <xf numFmtId="183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181" fontId="8" fillId="0" borderId="20" xfId="1" applyNumberFormat="1" applyFont="1" applyFill="1" applyBorder="1" applyAlignment="1">
      <alignment vertical="center" wrapText="1"/>
    </xf>
    <xf numFmtId="0" fontId="8" fillId="0" borderId="22" xfId="1" applyFont="1" applyFill="1" applyBorder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180" fontId="8" fillId="0" borderId="20" xfId="1" applyNumberFormat="1" applyFont="1" applyFill="1" applyBorder="1" applyAlignment="1">
      <alignment horizontal="right" vertical="center" wrapText="1"/>
    </xf>
    <xf numFmtId="180" fontId="8" fillId="0" borderId="21" xfId="1" applyNumberFormat="1" applyFont="1" applyFill="1" applyBorder="1" applyAlignment="1">
      <alignment horizontal="right" vertical="center" wrapText="1"/>
    </xf>
    <xf numFmtId="0" fontId="8" fillId="0" borderId="22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/>
    </xf>
    <xf numFmtId="0" fontId="8" fillId="0" borderId="6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18" xfId="1" applyFont="1" applyFill="1" applyBorder="1" applyAlignment="1">
      <alignment horizontal="left" vertical="center" wrapText="1"/>
    </xf>
    <xf numFmtId="0" fontId="8" fillId="0" borderId="19" xfId="1" applyFont="1" applyFill="1" applyBorder="1" applyAlignment="1">
      <alignment horizontal="left" vertical="center" wrapText="1"/>
    </xf>
    <xf numFmtId="0" fontId="8" fillId="0" borderId="22" xfId="1" applyFont="1" applyFill="1" applyBorder="1" applyAlignment="1">
      <alignment horizontal="left" vertical="center"/>
    </xf>
    <xf numFmtId="0" fontId="8" fillId="0" borderId="23" xfId="1" applyFont="1" applyFill="1" applyBorder="1" applyAlignment="1">
      <alignment horizontal="left" vertical="center"/>
    </xf>
    <xf numFmtId="182" fontId="2" fillId="2" borderId="0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182" fontId="2" fillId="2" borderId="32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8" fillId="0" borderId="4" xfId="2" applyFont="1" applyBorder="1" applyAlignment="1">
      <alignment horizontal="left" vertical="center"/>
    </xf>
    <xf numFmtId="0" fontId="20" fillId="3" borderId="24" xfId="2" applyFont="1" applyFill="1" applyBorder="1" applyAlignment="1">
      <alignment horizontal="center" vertical="center"/>
    </xf>
    <xf numFmtId="0" fontId="20" fillId="3" borderId="25" xfId="2" applyFont="1" applyFill="1" applyBorder="1" applyAlignment="1">
      <alignment horizontal="center" vertical="center"/>
    </xf>
    <xf numFmtId="0" fontId="20" fillId="3" borderId="21" xfId="2" applyFont="1" applyFill="1" applyBorder="1" applyAlignment="1">
      <alignment horizontal="center" vertical="center"/>
    </xf>
    <xf numFmtId="0" fontId="20" fillId="3" borderId="28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0" fillId="3" borderId="33" xfId="2" applyFont="1" applyFill="1" applyBorder="1" applyAlignment="1">
      <alignment horizontal="center" vertical="center"/>
    </xf>
    <xf numFmtId="0" fontId="20" fillId="3" borderId="34" xfId="2" applyFont="1" applyFill="1" applyBorder="1" applyAlignment="1">
      <alignment horizontal="center" vertical="center"/>
    </xf>
    <xf numFmtId="183" fontId="2" fillId="0" borderId="20" xfId="2" applyNumberFormat="1" applyFont="1" applyBorder="1" applyAlignment="1">
      <alignment horizontal="center" vertical="center"/>
    </xf>
    <xf numFmtId="183" fontId="2" fillId="0" borderId="6" xfId="2" applyNumberFormat="1" applyFont="1" applyBorder="1" applyAlignment="1">
      <alignment horizontal="center" vertical="center"/>
    </xf>
    <xf numFmtId="183" fontId="2" fillId="0" borderId="22" xfId="2" applyNumberFormat="1" applyFont="1" applyBorder="1" applyAlignment="1">
      <alignment horizontal="center" vertical="center"/>
    </xf>
    <xf numFmtId="0" fontId="20" fillId="3" borderId="31" xfId="2" applyFont="1" applyFill="1" applyBorder="1" applyAlignment="1">
      <alignment horizontal="center" vertical="center" wrapText="1"/>
    </xf>
    <xf numFmtId="0" fontId="20" fillId="3" borderId="36" xfId="2" applyFont="1" applyFill="1" applyBorder="1" applyAlignment="1">
      <alignment horizontal="center" vertical="center" wrapText="1"/>
    </xf>
    <xf numFmtId="183" fontId="2" fillId="0" borderId="37" xfId="2" applyNumberFormat="1" applyFont="1" applyBorder="1" applyAlignment="1">
      <alignment horizontal="center" vertical="center" wrapText="1"/>
    </xf>
    <xf numFmtId="183" fontId="2" fillId="0" borderId="1" xfId="2" applyNumberFormat="1" applyFont="1" applyBorder="1" applyAlignment="1">
      <alignment horizontal="center" vertical="center"/>
    </xf>
    <xf numFmtId="183" fontId="2" fillId="0" borderId="18" xfId="2" applyNumberFormat="1" applyFont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tabSelected="1" view="pageBreakPreview" zoomScale="85" zoomScaleNormal="100" zoomScaleSheetLayoutView="85" workbookViewId="0">
      <selection activeCell="B56" sqref="B56"/>
    </sheetView>
  </sheetViews>
  <sheetFormatPr defaultColWidth="7.875" defaultRowHeight="28.5" customHeight="1" x14ac:dyDescent="0.4"/>
  <cols>
    <col min="1" max="1" width="25.25" style="20" customWidth="1"/>
    <col min="2" max="2" width="6.625" style="20" customWidth="1"/>
    <col min="3" max="3" width="4.75" style="49" customWidth="1"/>
    <col min="4" max="4" width="28.75" style="20" customWidth="1"/>
    <col min="5" max="5" width="7.625" style="77" customWidth="1"/>
    <col min="6" max="6" width="5.75" style="21" customWidth="1"/>
    <col min="7" max="7" width="4.5" style="21" customWidth="1"/>
    <col min="8" max="8" width="23.25" style="20" customWidth="1"/>
    <col min="9" max="259" width="7.875" style="6"/>
    <col min="260" max="260" width="20.25" style="6" customWidth="1"/>
    <col min="261" max="261" width="7.75" style="6" customWidth="1"/>
    <col min="262" max="262" width="23.25" style="6" customWidth="1"/>
    <col min="263" max="263" width="5.75" style="6" customWidth="1"/>
    <col min="264" max="264" width="23.25" style="6" customWidth="1"/>
    <col min="265" max="515" width="7.875" style="6"/>
    <col min="516" max="516" width="20.25" style="6" customWidth="1"/>
    <col min="517" max="517" width="7.75" style="6" customWidth="1"/>
    <col min="518" max="518" width="23.25" style="6" customWidth="1"/>
    <col min="519" max="519" width="5.75" style="6" customWidth="1"/>
    <col min="520" max="520" width="23.25" style="6" customWidth="1"/>
    <col min="521" max="771" width="7.875" style="6"/>
    <col min="772" max="772" width="20.25" style="6" customWidth="1"/>
    <col min="773" max="773" width="7.75" style="6" customWidth="1"/>
    <col min="774" max="774" width="23.25" style="6" customWidth="1"/>
    <col min="775" max="775" width="5.75" style="6" customWidth="1"/>
    <col min="776" max="776" width="23.25" style="6" customWidth="1"/>
    <col min="777" max="1027" width="7.875" style="6"/>
    <col min="1028" max="1028" width="20.25" style="6" customWidth="1"/>
    <col min="1029" max="1029" width="7.75" style="6" customWidth="1"/>
    <col min="1030" max="1030" width="23.25" style="6" customWidth="1"/>
    <col min="1031" max="1031" width="5.75" style="6" customWidth="1"/>
    <col min="1032" max="1032" width="23.25" style="6" customWidth="1"/>
    <col min="1033" max="1283" width="7.875" style="6"/>
    <col min="1284" max="1284" width="20.25" style="6" customWidth="1"/>
    <col min="1285" max="1285" width="7.75" style="6" customWidth="1"/>
    <col min="1286" max="1286" width="23.25" style="6" customWidth="1"/>
    <col min="1287" max="1287" width="5.75" style="6" customWidth="1"/>
    <col min="1288" max="1288" width="23.25" style="6" customWidth="1"/>
    <col min="1289" max="1539" width="7.875" style="6"/>
    <col min="1540" max="1540" width="20.25" style="6" customWidth="1"/>
    <col min="1541" max="1541" width="7.75" style="6" customWidth="1"/>
    <col min="1542" max="1542" width="23.25" style="6" customWidth="1"/>
    <col min="1543" max="1543" width="5.75" style="6" customWidth="1"/>
    <col min="1544" max="1544" width="23.25" style="6" customWidth="1"/>
    <col min="1545" max="1795" width="7.875" style="6"/>
    <col min="1796" max="1796" width="20.25" style="6" customWidth="1"/>
    <col min="1797" max="1797" width="7.75" style="6" customWidth="1"/>
    <col min="1798" max="1798" width="23.25" style="6" customWidth="1"/>
    <col min="1799" max="1799" width="5.75" style="6" customWidth="1"/>
    <col min="1800" max="1800" width="23.25" style="6" customWidth="1"/>
    <col min="1801" max="2051" width="7.875" style="6"/>
    <col min="2052" max="2052" width="20.25" style="6" customWidth="1"/>
    <col min="2053" max="2053" width="7.75" style="6" customWidth="1"/>
    <col min="2054" max="2054" width="23.25" style="6" customWidth="1"/>
    <col min="2055" max="2055" width="5.75" style="6" customWidth="1"/>
    <col min="2056" max="2056" width="23.25" style="6" customWidth="1"/>
    <col min="2057" max="2307" width="7.875" style="6"/>
    <col min="2308" max="2308" width="20.25" style="6" customWidth="1"/>
    <col min="2309" max="2309" width="7.75" style="6" customWidth="1"/>
    <col min="2310" max="2310" width="23.25" style="6" customWidth="1"/>
    <col min="2311" max="2311" width="5.75" style="6" customWidth="1"/>
    <col min="2312" max="2312" width="23.25" style="6" customWidth="1"/>
    <col min="2313" max="2563" width="7.875" style="6"/>
    <col min="2564" max="2564" width="20.25" style="6" customWidth="1"/>
    <col min="2565" max="2565" width="7.75" style="6" customWidth="1"/>
    <col min="2566" max="2566" width="23.25" style="6" customWidth="1"/>
    <col min="2567" max="2567" width="5.75" style="6" customWidth="1"/>
    <col min="2568" max="2568" width="23.25" style="6" customWidth="1"/>
    <col min="2569" max="2819" width="7.875" style="6"/>
    <col min="2820" max="2820" width="20.25" style="6" customWidth="1"/>
    <col min="2821" max="2821" width="7.75" style="6" customWidth="1"/>
    <col min="2822" max="2822" width="23.25" style="6" customWidth="1"/>
    <col min="2823" max="2823" width="5.75" style="6" customWidth="1"/>
    <col min="2824" max="2824" width="23.25" style="6" customWidth="1"/>
    <col min="2825" max="3075" width="7.875" style="6"/>
    <col min="3076" max="3076" width="20.25" style="6" customWidth="1"/>
    <col min="3077" max="3077" width="7.75" style="6" customWidth="1"/>
    <col min="3078" max="3078" width="23.25" style="6" customWidth="1"/>
    <col min="3079" max="3079" width="5.75" style="6" customWidth="1"/>
    <col min="3080" max="3080" width="23.25" style="6" customWidth="1"/>
    <col min="3081" max="3331" width="7.875" style="6"/>
    <col min="3332" max="3332" width="20.25" style="6" customWidth="1"/>
    <col min="3333" max="3333" width="7.75" style="6" customWidth="1"/>
    <col min="3334" max="3334" width="23.25" style="6" customWidth="1"/>
    <col min="3335" max="3335" width="5.75" style="6" customWidth="1"/>
    <col min="3336" max="3336" width="23.25" style="6" customWidth="1"/>
    <col min="3337" max="3587" width="7.875" style="6"/>
    <col min="3588" max="3588" width="20.25" style="6" customWidth="1"/>
    <col min="3589" max="3589" width="7.75" style="6" customWidth="1"/>
    <col min="3590" max="3590" width="23.25" style="6" customWidth="1"/>
    <col min="3591" max="3591" width="5.75" style="6" customWidth="1"/>
    <col min="3592" max="3592" width="23.25" style="6" customWidth="1"/>
    <col min="3593" max="3843" width="7.875" style="6"/>
    <col min="3844" max="3844" width="20.25" style="6" customWidth="1"/>
    <col min="3845" max="3845" width="7.75" style="6" customWidth="1"/>
    <col min="3846" max="3846" width="23.25" style="6" customWidth="1"/>
    <col min="3847" max="3847" width="5.75" style="6" customWidth="1"/>
    <col min="3848" max="3848" width="23.25" style="6" customWidth="1"/>
    <col min="3849" max="4099" width="7.875" style="6"/>
    <col min="4100" max="4100" width="20.25" style="6" customWidth="1"/>
    <col min="4101" max="4101" width="7.75" style="6" customWidth="1"/>
    <col min="4102" max="4102" width="23.25" style="6" customWidth="1"/>
    <col min="4103" max="4103" width="5.75" style="6" customWidth="1"/>
    <col min="4104" max="4104" width="23.25" style="6" customWidth="1"/>
    <col min="4105" max="4355" width="7.875" style="6"/>
    <col min="4356" max="4356" width="20.25" style="6" customWidth="1"/>
    <col min="4357" max="4357" width="7.75" style="6" customWidth="1"/>
    <col min="4358" max="4358" width="23.25" style="6" customWidth="1"/>
    <col min="4359" max="4359" width="5.75" style="6" customWidth="1"/>
    <col min="4360" max="4360" width="23.25" style="6" customWidth="1"/>
    <col min="4361" max="4611" width="7.875" style="6"/>
    <col min="4612" max="4612" width="20.25" style="6" customWidth="1"/>
    <col min="4613" max="4613" width="7.75" style="6" customWidth="1"/>
    <col min="4614" max="4614" width="23.25" style="6" customWidth="1"/>
    <col min="4615" max="4615" width="5.75" style="6" customWidth="1"/>
    <col min="4616" max="4616" width="23.25" style="6" customWidth="1"/>
    <col min="4617" max="4867" width="7.875" style="6"/>
    <col min="4868" max="4868" width="20.25" style="6" customWidth="1"/>
    <col min="4869" max="4869" width="7.75" style="6" customWidth="1"/>
    <col min="4870" max="4870" width="23.25" style="6" customWidth="1"/>
    <col min="4871" max="4871" width="5.75" style="6" customWidth="1"/>
    <col min="4872" max="4872" width="23.25" style="6" customWidth="1"/>
    <col min="4873" max="5123" width="7.875" style="6"/>
    <col min="5124" max="5124" width="20.25" style="6" customWidth="1"/>
    <col min="5125" max="5125" width="7.75" style="6" customWidth="1"/>
    <col min="5126" max="5126" width="23.25" style="6" customWidth="1"/>
    <col min="5127" max="5127" width="5.75" style="6" customWidth="1"/>
    <col min="5128" max="5128" width="23.25" style="6" customWidth="1"/>
    <col min="5129" max="5379" width="7.875" style="6"/>
    <col min="5380" max="5380" width="20.25" style="6" customWidth="1"/>
    <col min="5381" max="5381" width="7.75" style="6" customWidth="1"/>
    <col min="5382" max="5382" width="23.25" style="6" customWidth="1"/>
    <col min="5383" max="5383" width="5.75" style="6" customWidth="1"/>
    <col min="5384" max="5384" width="23.25" style="6" customWidth="1"/>
    <col min="5385" max="5635" width="7.875" style="6"/>
    <col min="5636" max="5636" width="20.25" style="6" customWidth="1"/>
    <col min="5637" max="5637" width="7.75" style="6" customWidth="1"/>
    <col min="5638" max="5638" width="23.25" style="6" customWidth="1"/>
    <col min="5639" max="5639" width="5.75" style="6" customWidth="1"/>
    <col min="5640" max="5640" width="23.25" style="6" customWidth="1"/>
    <col min="5641" max="5891" width="7.875" style="6"/>
    <col min="5892" max="5892" width="20.25" style="6" customWidth="1"/>
    <col min="5893" max="5893" width="7.75" style="6" customWidth="1"/>
    <col min="5894" max="5894" width="23.25" style="6" customWidth="1"/>
    <col min="5895" max="5895" width="5.75" style="6" customWidth="1"/>
    <col min="5896" max="5896" width="23.25" style="6" customWidth="1"/>
    <col min="5897" max="6147" width="7.875" style="6"/>
    <col min="6148" max="6148" width="20.25" style="6" customWidth="1"/>
    <col min="6149" max="6149" width="7.75" style="6" customWidth="1"/>
    <col min="6150" max="6150" width="23.25" style="6" customWidth="1"/>
    <col min="6151" max="6151" width="5.75" style="6" customWidth="1"/>
    <col min="6152" max="6152" width="23.25" style="6" customWidth="1"/>
    <col min="6153" max="6403" width="7.875" style="6"/>
    <col min="6404" max="6404" width="20.25" style="6" customWidth="1"/>
    <col min="6405" max="6405" width="7.75" style="6" customWidth="1"/>
    <col min="6406" max="6406" width="23.25" style="6" customWidth="1"/>
    <col min="6407" max="6407" width="5.75" style="6" customWidth="1"/>
    <col min="6408" max="6408" width="23.25" style="6" customWidth="1"/>
    <col min="6409" max="6659" width="7.875" style="6"/>
    <col min="6660" max="6660" width="20.25" style="6" customWidth="1"/>
    <col min="6661" max="6661" width="7.75" style="6" customWidth="1"/>
    <col min="6662" max="6662" width="23.25" style="6" customWidth="1"/>
    <col min="6663" max="6663" width="5.75" style="6" customWidth="1"/>
    <col min="6664" max="6664" width="23.25" style="6" customWidth="1"/>
    <col min="6665" max="6915" width="7.875" style="6"/>
    <col min="6916" max="6916" width="20.25" style="6" customWidth="1"/>
    <col min="6917" max="6917" width="7.75" style="6" customWidth="1"/>
    <col min="6918" max="6918" width="23.25" style="6" customWidth="1"/>
    <col min="6919" max="6919" width="5.75" style="6" customWidth="1"/>
    <col min="6920" max="6920" width="23.25" style="6" customWidth="1"/>
    <col min="6921" max="7171" width="7.875" style="6"/>
    <col min="7172" max="7172" width="20.25" style="6" customWidth="1"/>
    <col min="7173" max="7173" width="7.75" style="6" customWidth="1"/>
    <col min="7174" max="7174" width="23.25" style="6" customWidth="1"/>
    <col min="7175" max="7175" width="5.75" style="6" customWidth="1"/>
    <col min="7176" max="7176" width="23.25" style="6" customWidth="1"/>
    <col min="7177" max="7427" width="7.875" style="6"/>
    <col min="7428" max="7428" width="20.25" style="6" customWidth="1"/>
    <col min="7429" max="7429" width="7.75" style="6" customWidth="1"/>
    <col min="7430" max="7430" width="23.25" style="6" customWidth="1"/>
    <col min="7431" max="7431" width="5.75" style="6" customWidth="1"/>
    <col min="7432" max="7432" width="23.25" style="6" customWidth="1"/>
    <col min="7433" max="7683" width="7.875" style="6"/>
    <col min="7684" max="7684" width="20.25" style="6" customWidth="1"/>
    <col min="7685" max="7685" width="7.75" style="6" customWidth="1"/>
    <col min="7686" max="7686" width="23.25" style="6" customWidth="1"/>
    <col min="7687" max="7687" width="5.75" style="6" customWidth="1"/>
    <col min="7688" max="7688" width="23.25" style="6" customWidth="1"/>
    <col min="7689" max="7939" width="7.875" style="6"/>
    <col min="7940" max="7940" width="20.25" style="6" customWidth="1"/>
    <col min="7941" max="7941" width="7.75" style="6" customWidth="1"/>
    <col min="7942" max="7942" width="23.25" style="6" customWidth="1"/>
    <col min="7943" max="7943" width="5.75" style="6" customWidth="1"/>
    <col min="7944" max="7944" width="23.25" style="6" customWidth="1"/>
    <col min="7945" max="8195" width="7.875" style="6"/>
    <col min="8196" max="8196" width="20.25" style="6" customWidth="1"/>
    <col min="8197" max="8197" width="7.75" style="6" customWidth="1"/>
    <col min="8198" max="8198" width="23.25" style="6" customWidth="1"/>
    <col min="8199" max="8199" width="5.75" style="6" customWidth="1"/>
    <col min="8200" max="8200" width="23.25" style="6" customWidth="1"/>
    <col min="8201" max="8451" width="7.875" style="6"/>
    <col min="8452" max="8452" width="20.25" style="6" customWidth="1"/>
    <col min="8453" max="8453" width="7.75" style="6" customWidth="1"/>
    <col min="8454" max="8454" width="23.25" style="6" customWidth="1"/>
    <col min="8455" max="8455" width="5.75" style="6" customWidth="1"/>
    <col min="8456" max="8456" width="23.25" style="6" customWidth="1"/>
    <col min="8457" max="8707" width="7.875" style="6"/>
    <col min="8708" max="8708" width="20.25" style="6" customWidth="1"/>
    <col min="8709" max="8709" width="7.75" style="6" customWidth="1"/>
    <col min="8710" max="8710" width="23.25" style="6" customWidth="1"/>
    <col min="8711" max="8711" width="5.75" style="6" customWidth="1"/>
    <col min="8712" max="8712" width="23.25" style="6" customWidth="1"/>
    <col min="8713" max="8963" width="7.875" style="6"/>
    <col min="8964" max="8964" width="20.25" style="6" customWidth="1"/>
    <col min="8965" max="8965" width="7.75" style="6" customWidth="1"/>
    <col min="8966" max="8966" width="23.25" style="6" customWidth="1"/>
    <col min="8967" max="8967" width="5.75" style="6" customWidth="1"/>
    <col min="8968" max="8968" width="23.25" style="6" customWidth="1"/>
    <col min="8969" max="9219" width="7.875" style="6"/>
    <col min="9220" max="9220" width="20.25" style="6" customWidth="1"/>
    <col min="9221" max="9221" width="7.75" style="6" customWidth="1"/>
    <col min="9222" max="9222" width="23.25" style="6" customWidth="1"/>
    <col min="9223" max="9223" width="5.75" style="6" customWidth="1"/>
    <col min="9224" max="9224" width="23.25" style="6" customWidth="1"/>
    <col min="9225" max="9475" width="7.875" style="6"/>
    <col min="9476" max="9476" width="20.25" style="6" customWidth="1"/>
    <col min="9477" max="9477" width="7.75" style="6" customWidth="1"/>
    <col min="9478" max="9478" width="23.25" style="6" customWidth="1"/>
    <col min="9479" max="9479" width="5.75" style="6" customWidth="1"/>
    <col min="9480" max="9480" width="23.25" style="6" customWidth="1"/>
    <col min="9481" max="9731" width="7.875" style="6"/>
    <col min="9732" max="9732" width="20.25" style="6" customWidth="1"/>
    <col min="9733" max="9733" width="7.75" style="6" customWidth="1"/>
    <col min="9734" max="9734" width="23.25" style="6" customWidth="1"/>
    <col min="9735" max="9735" width="5.75" style="6" customWidth="1"/>
    <col min="9736" max="9736" width="23.25" style="6" customWidth="1"/>
    <col min="9737" max="9987" width="7.875" style="6"/>
    <col min="9988" max="9988" width="20.25" style="6" customWidth="1"/>
    <col min="9989" max="9989" width="7.75" style="6" customWidth="1"/>
    <col min="9990" max="9990" width="23.25" style="6" customWidth="1"/>
    <col min="9991" max="9991" width="5.75" style="6" customWidth="1"/>
    <col min="9992" max="9992" width="23.25" style="6" customWidth="1"/>
    <col min="9993" max="10243" width="7.875" style="6"/>
    <col min="10244" max="10244" width="20.25" style="6" customWidth="1"/>
    <col min="10245" max="10245" width="7.75" style="6" customWidth="1"/>
    <col min="10246" max="10246" width="23.25" style="6" customWidth="1"/>
    <col min="10247" max="10247" width="5.75" style="6" customWidth="1"/>
    <col min="10248" max="10248" width="23.25" style="6" customWidth="1"/>
    <col min="10249" max="10499" width="7.875" style="6"/>
    <col min="10500" max="10500" width="20.25" style="6" customWidth="1"/>
    <col min="10501" max="10501" width="7.75" style="6" customWidth="1"/>
    <col min="10502" max="10502" width="23.25" style="6" customWidth="1"/>
    <col min="10503" max="10503" width="5.75" style="6" customWidth="1"/>
    <col min="10504" max="10504" width="23.25" style="6" customWidth="1"/>
    <col min="10505" max="10755" width="7.875" style="6"/>
    <col min="10756" max="10756" width="20.25" style="6" customWidth="1"/>
    <col min="10757" max="10757" width="7.75" style="6" customWidth="1"/>
    <col min="10758" max="10758" width="23.25" style="6" customWidth="1"/>
    <col min="10759" max="10759" width="5.75" style="6" customWidth="1"/>
    <col min="10760" max="10760" width="23.25" style="6" customWidth="1"/>
    <col min="10761" max="11011" width="7.875" style="6"/>
    <col min="11012" max="11012" width="20.25" style="6" customWidth="1"/>
    <col min="11013" max="11013" width="7.75" style="6" customWidth="1"/>
    <col min="11014" max="11014" width="23.25" style="6" customWidth="1"/>
    <col min="11015" max="11015" width="5.75" style="6" customWidth="1"/>
    <col min="11016" max="11016" width="23.25" style="6" customWidth="1"/>
    <col min="11017" max="11267" width="7.875" style="6"/>
    <col min="11268" max="11268" width="20.25" style="6" customWidth="1"/>
    <col min="11269" max="11269" width="7.75" style="6" customWidth="1"/>
    <col min="11270" max="11270" width="23.25" style="6" customWidth="1"/>
    <col min="11271" max="11271" width="5.75" style="6" customWidth="1"/>
    <col min="11272" max="11272" width="23.25" style="6" customWidth="1"/>
    <col min="11273" max="11523" width="7.875" style="6"/>
    <col min="11524" max="11524" width="20.25" style="6" customWidth="1"/>
    <col min="11525" max="11525" width="7.75" style="6" customWidth="1"/>
    <col min="11526" max="11526" width="23.25" style="6" customWidth="1"/>
    <col min="11527" max="11527" width="5.75" style="6" customWidth="1"/>
    <col min="11528" max="11528" width="23.25" style="6" customWidth="1"/>
    <col min="11529" max="11779" width="7.875" style="6"/>
    <col min="11780" max="11780" width="20.25" style="6" customWidth="1"/>
    <col min="11781" max="11781" width="7.75" style="6" customWidth="1"/>
    <col min="11782" max="11782" width="23.25" style="6" customWidth="1"/>
    <col min="11783" max="11783" width="5.75" style="6" customWidth="1"/>
    <col min="11784" max="11784" width="23.25" style="6" customWidth="1"/>
    <col min="11785" max="12035" width="7.875" style="6"/>
    <col min="12036" max="12036" width="20.25" style="6" customWidth="1"/>
    <col min="12037" max="12037" width="7.75" style="6" customWidth="1"/>
    <col min="12038" max="12038" width="23.25" style="6" customWidth="1"/>
    <col min="12039" max="12039" width="5.75" style="6" customWidth="1"/>
    <col min="12040" max="12040" width="23.25" style="6" customWidth="1"/>
    <col min="12041" max="12291" width="7.875" style="6"/>
    <col min="12292" max="12292" width="20.25" style="6" customWidth="1"/>
    <col min="12293" max="12293" width="7.75" style="6" customWidth="1"/>
    <col min="12294" max="12294" width="23.25" style="6" customWidth="1"/>
    <col min="12295" max="12295" width="5.75" style="6" customWidth="1"/>
    <col min="12296" max="12296" width="23.25" style="6" customWidth="1"/>
    <col min="12297" max="12547" width="7.875" style="6"/>
    <col min="12548" max="12548" width="20.25" style="6" customWidth="1"/>
    <col min="12549" max="12549" width="7.75" style="6" customWidth="1"/>
    <col min="12550" max="12550" width="23.25" style="6" customWidth="1"/>
    <col min="12551" max="12551" width="5.75" style="6" customWidth="1"/>
    <col min="12552" max="12552" width="23.25" style="6" customWidth="1"/>
    <col min="12553" max="12803" width="7.875" style="6"/>
    <col min="12804" max="12804" width="20.25" style="6" customWidth="1"/>
    <col min="12805" max="12805" width="7.75" style="6" customWidth="1"/>
    <col min="12806" max="12806" width="23.25" style="6" customWidth="1"/>
    <col min="12807" max="12807" width="5.75" style="6" customWidth="1"/>
    <col min="12808" max="12808" width="23.25" style="6" customWidth="1"/>
    <col min="12809" max="13059" width="7.875" style="6"/>
    <col min="13060" max="13060" width="20.25" style="6" customWidth="1"/>
    <col min="13061" max="13061" width="7.75" style="6" customWidth="1"/>
    <col min="13062" max="13062" width="23.25" style="6" customWidth="1"/>
    <col min="13063" max="13063" width="5.75" style="6" customWidth="1"/>
    <col min="13064" max="13064" width="23.25" style="6" customWidth="1"/>
    <col min="13065" max="13315" width="7.875" style="6"/>
    <col min="13316" max="13316" width="20.25" style="6" customWidth="1"/>
    <col min="13317" max="13317" width="7.75" style="6" customWidth="1"/>
    <col min="13318" max="13318" width="23.25" style="6" customWidth="1"/>
    <col min="13319" max="13319" width="5.75" style="6" customWidth="1"/>
    <col min="13320" max="13320" width="23.25" style="6" customWidth="1"/>
    <col min="13321" max="13571" width="7.875" style="6"/>
    <col min="13572" max="13572" width="20.25" style="6" customWidth="1"/>
    <col min="13573" max="13573" width="7.75" style="6" customWidth="1"/>
    <col min="13574" max="13574" width="23.25" style="6" customWidth="1"/>
    <col min="13575" max="13575" width="5.75" style="6" customWidth="1"/>
    <col min="13576" max="13576" width="23.25" style="6" customWidth="1"/>
    <col min="13577" max="13827" width="7.875" style="6"/>
    <col min="13828" max="13828" width="20.25" style="6" customWidth="1"/>
    <col min="13829" max="13829" width="7.75" style="6" customWidth="1"/>
    <col min="13830" max="13830" width="23.25" style="6" customWidth="1"/>
    <col min="13831" max="13831" width="5.75" style="6" customWidth="1"/>
    <col min="13832" max="13832" width="23.25" style="6" customWidth="1"/>
    <col min="13833" max="14083" width="7.875" style="6"/>
    <col min="14084" max="14084" width="20.25" style="6" customWidth="1"/>
    <col min="14085" max="14085" width="7.75" style="6" customWidth="1"/>
    <col min="14086" max="14086" width="23.25" style="6" customWidth="1"/>
    <col min="14087" max="14087" width="5.75" style="6" customWidth="1"/>
    <col min="14088" max="14088" width="23.25" style="6" customWidth="1"/>
    <col min="14089" max="14339" width="7.875" style="6"/>
    <col min="14340" max="14340" width="20.25" style="6" customWidth="1"/>
    <col min="14341" max="14341" width="7.75" style="6" customWidth="1"/>
    <col min="14342" max="14342" width="23.25" style="6" customWidth="1"/>
    <col min="14343" max="14343" width="5.75" style="6" customWidth="1"/>
    <col min="14344" max="14344" width="23.25" style="6" customWidth="1"/>
    <col min="14345" max="14595" width="7.875" style="6"/>
    <col min="14596" max="14596" width="20.25" style="6" customWidth="1"/>
    <col min="14597" max="14597" width="7.75" style="6" customWidth="1"/>
    <col min="14598" max="14598" width="23.25" style="6" customWidth="1"/>
    <col min="14599" max="14599" width="5.75" style="6" customWidth="1"/>
    <col min="14600" max="14600" width="23.25" style="6" customWidth="1"/>
    <col min="14601" max="14851" width="7.875" style="6"/>
    <col min="14852" max="14852" width="20.25" style="6" customWidth="1"/>
    <col min="14853" max="14853" width="7.75" style="6" customWidth="1"/>
    <col min="14854" max="14854" width="23.25" style="6" customWidth="1"/>
    <col min="14855" max="14855" width="5.75" style="6" customWidth="1"/>
    <col min="14856" max="14856" width="23.25" style="6" customWidth="1"/>
    <col min="14857" max="15107" width="7.875" style="6"/>
    <col min="15108" max="15108" width="20.25" style="6" customWidth="1"/>
    <col min="15109" max="15109" width="7.75" style="6" customWidth="1"/>
    <col min="15110" max="15110" width="23.25" style="6" customWidth="1"/>
    <col min="15111" max="15111" width="5.75" style="6" customWidth="1"/>
    <col min="15112" max="15112" width="23.25" style="6" customWidth="1"/>
    <col min="15113" max="15363" width="7.875" style="6"/>
    <col min="15364" max="15364" width="20.25" style="6" customWidth="1"/>
    <col min="15365" max="15365" width="7.75" style="6" customWidth="1"/>
    <col min="15366" max="15366" width="23.25" style="6" customWidth="1"/>
    <col min="15367" max="15367" width="5.75" style="6" customWidth="1"/>
    <col min="15368" max="15368" width="23.25" style="6" customWidth="1"/>
    <col min="15369" max="15619" width="7.875" style="6"/>
    <col min="15620" max="15620" width="20.25" style="6" customWidth="1"/>
    <col min="15621" max="15621" width="7.75" style="6" customWidth="1"/>
    <col min="15622" max="15622" width="23.25" style="6" customWidth="1"/>
    <col min="15623" max="15623" width="5.75" style="6" customWidth="1"/>
    <col min="15624" max="15624" width="23.25" style="6" customWidth="1"/>
    <col min="15625" max="15875" width="7.875" style="6"/>
    <col min="15876" max="15876" width="20.25" style="6" customWidth="1"/>
    <col min="15877" max="15877" width="7.75" style="6" customWidth="1"/>
    <col min="15878" max="15878" width="23.25" style="6" customWidth="1"/>
    <col min="15879" max="15879" width="5.75" style="6" customWidth="1"/>
    <col min="15880" max="15880" width="23.25" style="6" customWidth="1"/>
    <col min="15881" max="16131" width="7.875" style="6"/>
    <col min="16132" max="16132" width="20.25" style="6" customWidth="1"/>
    <col min="16133" max="16133" width="7.75" style="6" customWidth="1"/>
    <col min="16134" max="16134" width="23.25" style="6" customWidth="1"/>
    <col min="16135" max="16135" width="5.75" style="6" customWidth="1"/>
    <col min="16136" max="16136" width="23.25" style="6" customWidth="1"/>
    <col min="16137" max="16384" width="7.875" style="6"/>
  </cols>
  <sheetData>
    <row r="1" spans="1:9" ht="14.25" customHeight="1" x14ac:dyDescent="0.4">
      <c r="A1" s="138" t="s">
        <v>6</v>
      </c>
      <c r="B1" s="138"/>
      <c r="C1" s="138"/>
      <c r="D1" s="138"/>
      <c r="E1" s="138"/>
      <c r="F1" s="138"/>
      <c r="G1" s="27"/>
      <c r="H1" s="140"/>
    </row>
    <row r="2" spans="1:9" ht="14.25" customHeight="1" x14ac:dyDescent="0.4">
      <c r="A2" s="139"/>
      <c r="B2" s="139"/>
      <c r="C2" s="139"/>
      <c r="D2" s="139"/>
      <c r="E2" s="139"/>
      <c r="F2" s="139"/>
      <c r="G2" s="28"/>
      <c r="H2" s="141"/>
    </row>
    <row r="3" spans="1:9" ht="14.25" customHeight="1" x14ac:dyDescent="0.4">
      <c r="A3" s="142" t="s">
        <v>7</v>
      </c>
      <c r="B3" s="29"/>
      <c r="C3" s="145" t="s">
        <v>8</v>
      </c>
      <c r="D3" s="145"/>
      <c r="E3" s="145"/>
      <c r="F3" s="142" t="s">
        <v>9</v>
      </c>
      <c r="G3" s="142"/>
      <c r="H3" s="142"/>
    </row>
    <row r="4" spans="1:9" s="8" customFormat="1" ht="14.25" customHeight="1" x14ac:dyDescent="0.4">
      <c r="A4" s="142"/>
      <c r="B4" s="143" t="s">
        <v>10</v>
      </c>
      <c r="C4" s="144"/>
      <c r="D4" s="143" t="s">
        <v>11</v>
      </c>
      <c r="E4" s="144"/>
      <c r="F4" s="143" t="s">
        <v>10</v>
      </c>
      <c r="G4" s="144"/>
      <c r="H4" s="7" t="s">
        <v>11</v>
      </c>
    </row>
    <row r="5" spans="1:9" s="8" customFormat="1" ht="27.75" customHeight="1" x14ac:dyDescent="0.4">
      <c r="A5" s="37" t="s">
        <v>20</v>
      </c>
      <c r="B5" s="35"/>
      <c r="C5" s="44"/>
      <c r="D5" s="35"/>
      <c r="E5" s="68"/>
      <c r="F5" s="35"/>
      <c r="G5" s="35"/>
      <c r="H5" s="36"/>
    </row>
    <row r="6" spans="1:9" s="39" customFormat="1" ht="33" customHeight="1" x14ac:dyDescent="0.4">
      <c r="A6" s="10" t="s">
        <v>21</v>
      </c>
      <c r="B6" s="26"/>
      <c r="C6" s="45"/>
      <c r="D6" s="15"/>
      <c r="E6" s="69"/>
      <c r="F6" s="38"/>
      <c r="G6" s="11"/>
      <c r="H6" s="12"/>
    </row>
    <row r="7" spans="1:9" s="9" customFormat="1" ht="36.75" customHeight="1" x14ac:dyDescent="0.4">
      <c r="A7" s="152" t="s">
        <v>118</v>
      </c>
      <c r="B7" s="146">
        <f>ROUND(E7+E8,-1)</f>
        <v>90</v>
      </c>
      <c r="C7" s="148" t="s">
        <v>14</v>
      </c>
      <c r="D7" s="66" t="s">
        <v>135</v>
      </c>
      <c r="E7" s="82">
        <f>★数量計算書!Z27</f>
        <v>90.47999999999999</v>
      </c>
      <c r="F7" s="97"/>
      <c r="G7" s="98"/>
      <c r="H7" s="91"/>
      <c r="I7" s="14" t="s">
        <v>40</v>
      </c>
    </row>
    <row r="8" spans="1:9" s="9" customFormat="1" ht="36.75" customHeight="1" x14ac:dyDescent="0.4">
      <c r="A8" s="153"/>
      <c r="B8" s="147"/>
      <c r="C8" s="149"/>
      <c r="D8" s="92" t="s">
        <v>136</v>
      </c>
      <c r="E8" s="93">
        <f>★数量計算書!Z28</f>
        <v>1.46</v>
      </c>
      <c r="F8" s="94"/>
      <c r="G8" s="95"/>
      <c r="H8" s="96"/>
      <c r="I8" s="14"/>
    </row>
    <row r="9" spans="1:9" s="9" customFormat="1" ht="36" customHeight="1" x14ac:dyDescent="0.4">
      <c r="A9" s="152" t="s">
        <v>120</v>
      </c>
      <c r="B9" s="146">
        <f>ROUND(E9+E10,-1)</f>
        <v>50</v>
      </c>
      <c r="C9" s="154" t="s">
        <v>14</v>
      </c>
      <c r="D9" s="89" t="s">
        <v>132</v>
      </c>
      <c r="E9" s="88">
        <f>★数量計算書!Z29</f>
        <v>28.76</v>
      </c>
      <c r="F9" s="32"/>
      <c r="G9" s="25"/>
      <c r="H9" s="13"/>
    </row>
    <row r="10" spans="1:9" s="9" customFormat="1" ht="36" customHeight="1" x14ac:dyDescent="0.4">
      <c r="A10" s="153"/>
      <c r="B10" s="147"/>
      <c r="C10" s="155"/>
      <c r="D10" s="67" t="s">
        <v>133</v>
      </c>
      <c r="E10" s="87">
        <f>★数量計算書!Z31</f>
        <v>18.21</v>
      </c>
      <c r="F10" s="32"/>
      <c r="G10" s="25"/>
      <c r="H10" s="13"/>
    </row>
    <row r="11" spans="1:9" s="9" customFormat="1" ht="33" customHeight="1" x14ac:dyDescent="0.4">
      <c r="A11" s="22" t="s">
        <v>75</v>
      </c>
      <c r="B11" s="22">
        <f t="shared" ref="B11:B14" si="0">ROUND(E11,-1)</f>
        <v>30</v>
      </c>
      <c r="C11" s="46" t="s">
        <v>16</v>
      </c>
      <c r="D11" s="22" t="s">
        <v>91</v>
      </c>
      <c r="E11" s="70">
        <f>★数量計算書!Z30</f>
        <v>28.76</v>
      </c>
      <c r="F11" s="32"/>
      <c r="G11" s="25"/>
      <c r="H11" s="13"/>
    </row>
    <row r="12" spans="1:9" s="9" customFormat="1" ht="33" customHeight="1" x14ac:dyDescent="0.4">
      <c r="A12" s="22" t="s">
        <v>177</v>
      </c>
      <c r="B12" s="80">
        <f>ROUND(E12,0)</f>
        <v>8</v>
      </c>
      <c r="C12" s="46" t="s">
        <v>172</v>
      </c>
      <c r="D12" s="22" t="s">
        <v>91</v>
      </c>
      <c r="E12" s="70">
        <f>★数量計算書!Z32</f>
        <v>8.02</v>
      </c>
      <c r="F12" s="32"/>
      <c r="G12" s="25"/>
      <c r="H12" s="13"/>
    </row>
    <row r="13" spans="1:9" s="9" customFormat="1" ht="33" customHeight="1" x14ac:dyDescent="0.4">
      <c r="A13" s="13" t="s">
        <v>12</v>
      </c>
      <c r="B13" s="22">
        <f t="shared" si="0"/>
        <v>70</v>
      </c>
      <c r="C13" s="46" t="s">
        <v>15</v>
      </c>
      <c r="D13" s="22" t="s">
        <v>211</v>
      </c>
      <c r="E13" s="70">
        <f>(E7+E8-E10)</f>
        <v>73.72999999999999</v>
      </c>
      <c r="F13" s="32"/>
      <c r="G13" s="25"/>
      <c r="H13" s="13"/>
    </row>
    <row r="14" spans="1:9" s="9" customFormat="1" ht="33" customHeight="1" x14ac:dyDescent="0.4">
      <c r="A14" s="22" t="s">
        <v>13</v>
      </c>
      <c r="B14" s="22">
        <f t="shared" si="0"/>
        <v>70</v>
      </c>
      <c r="C14" s="46" t="s">
        <v>14</v>
      </c>
      <c r="D14" s="22" t="s">
        <v>114</v>
      </c>
      <c r="E14" s="70">
        <f>E13</f>
        <v>73.72999999999999</v>
      </c>
      <c r="F14" s="32"/>
      <c r="G14" s="25"/>
      <c r="H14" s="13"/>
    </row>
    <row r="15" spans="1:9" s="62" customFormat="1" ht="33" customHeight="1" x14ac:dyDescent="0.4">
      <c r="A15" s="43" t="s">
        <v>78</v>
      </c>
      <c r="B15" s="43"/>
      <c r="C15" s="58"/>
      <c r="D15" s="43"/>
      <c r="E15" s="71"/>
      <c r="F15" s="60"/>
      <c r="G15" s="61"/>
      <c r="H15" s="59"/>
    </row>
    <row r="16" spans="1:9" s="62" customFormat="1" ht="33" customHeight="1" x14ac:dyDescent="0.4">
      <c r="A16" s="22" t="s">
        <v>88</v>
      </c>
      <c r="B16" s="43"/>
      <c r="C16" s="58"/>
      <c r="D16" s="43"/>
      <c r="E16" s="71"/>
      <c r="F16" s="60"/>
      <c r="G16" s="61"/>
      <c r="H16" s="59"/>
    </row>
    <row r="17" spans="1:8" s="9" customFormat="1" ht="33" customHeight="1" x14ac:dyDescent="0.4">
      <c r="A17" s="22" t="s">
        <v>115</v>
      </c>
      <c r="B17" s="79">
        <f>ROUND(E17,0)</f>
        <v>110</v>
      </c>
      <c r="C17" s="46" t="s">
        <v>80</v>
      </c>
      <c r="D17" s="22" t="s">
        <v>91</v>
      </c>
      <c r="E17" s="70">
        <f>★数量計算書!Z33</f>
        <v>109.80000000000001</v>
      </c>
      <c r="F17" s="32"/>
      <c r="G17" s="25"/>
      <c r="H17" s="13"/>
    </row>
    <row r="18" spans="1:8" s="9" customFormat="1" ht="33" customHeight="1" x14ac:dyDescent="0.4">
      <c r="A18" s="22" t="s">
        <v>116</v>
      </c>
      <c r="B18" s="79">
        <f t="shared" ref="B18:B21" si="1">ROUND(E18,0)</f>
        <v>110</v>
      </c>
      <c r="C18" s="46" t="s">
        <v>3</v>
      </c>
      <c r="D18" s="22" t="s">
        <v>91</v>
      </c>
      <c r="E18" s="70">
        <f>★数量計算書!Z34</f>
        <v>109.80000000000001</v>
      </c>
      <c r="F18" s="32"/>
      <c r="G18" s="25"/>
      <c r="H18" s="13"/>
    </row>
    <row r="19" spans="1:8" s="9" customFormat="1" ht="33" customHeight="1" x14ac:dyDescent="0.4">
      <c r="A19" s="22" t="s">
        <v>178</v>
      </c>
      <c r="B19" s="79">
        <f t="shared" ref="B19" si="2">ROUND(E19,0)</f>
        <v>0</v>
      </c>
      <c r="C19" s="46" t="s">
        <v>3</v>
      </c>
      <c r="D19" s="22" t="s">
        <v>91</v>
      </c>
      <c r="E19" s="70">
        <f>★数量計算書!Z35</f>
        <v>0</v>
      </c>
      <c r="F19" s="32"/>
      <c r="G19" s="25"/>
      <c r="H19" s="13"/>
    </row>
    <row r="20" spans="1:8" s="9" customFormat="1" ht="33" customHeight="1" x14ac:dyDescent="0.4">
      <c r="A20" s="22" t="s">
        <v>179</v>
      </c>
      <c r="B20" s="79">
        <f t="shared" ref="B20" si="3">ROUND(E20,0)</f>
        <v>49</v>
      </c>
      <c r="C20" s="46" t="s">
        <v>3</v>
      </c>
      <c r="D20" s="22" t="s">
        <v>91</v>
      </c>
      <c r="E20" s="70">
        <f>★数量計算書!Z36</f>
        <v>49.1</v>
      </c>
      <c r="F20" s="32"/>
      <c r="G20" s="25"/>
      <c r="H20" s="13"/>
    </row>
    <row r="21" spans="1:8" s="9" customFormat="1" ht="33" customHeight="1" x14ac:dyDescent="0.4">
      <c r="A21" s="22" t="s">
        <v>117</v>
      </c>
      <c r="B21" s="79">
        <f t="shared" si="1"/>
        <v>86</v>
      </c>
      <c r="C21" s="46" t="s">
        <v>81</v>
      </c>
      <c r="D21" s="22" t="s">
        <v>91</v>
      </c>
      <c r="E21" s="70">
        <f>★数量計算書!Z37</f>
        <v>85.86</v>
      </c>
      <c r="F21" s="32"/>
      <c r="G21" s="25"/>
      <c r="H21" s="13"/>
    </row>
    <row r="22" spans="1:8" s="9" customFormat="1" ht="33" customHeight="1" x14ac:dyDescent="0.4">
      <c r="A22" s="152" t="s">
        <v>119</v>
      </c>
      <c r="B22" s="146">
        <f>ROUND(E22+E23,-1)</f>
        <v>120</v>
      </c>
      <c r="C22" s="154" t="s">
        <v>4</v>
      </c>
      <c r="D22" s="66" t="s">
        <v>122</v>
      </c>
      <c r="E22" s="78">
        <f>★数量計算書!Z38</f>
        <v>43.8</v>
      </c>
      <c r="F22" s="32"/>
      <c r="G22" s="25"/>
      <c r="H22" s="13"/>
    </row>
    <row r="23" spans="1:8" s="9" customFormat="1" ht="33" customHeight="1" x14ac:dyDescent="0.4">
      <c r="A23" s="153"/>
      <c r="B23" s="147"/>
      <c r="C23" s="155"/>
      <c r="D23" s="67" t="s">
        <v>121</v>
      </c>
      <c r="E23" s="72">
        <f>★数量計算書!Z39</f>
        <v>73</v>
      </c>
      <c r="F23" s="32"/>
      <c r="G23" s="25"/>
      <c r="H23" s="13"/>
    </row>
    <row r="24" spans="1:8" s="9" customFormat="1" ht="33" customHeight="1" x14ac:dyDescent="0.4">
      <c r="A24" s="22" t="s">
        <v>207</v>
      </c>
      <c r="B24" s="79">
        <f t="shared" ref="B24" si="4">ROUND(E24,0)</f>
        <v>11</v>
      </c>
      <c r="C24" s="46" t="s">
        <v>4</v>
      </c>
      <c r="D24" s="22" t="s">
        <v>91</v>
      </c>
      <c r="E24" s="70">
        <f>★数量計算書!Z40</f>
        <v>10.98</v>
      </c>
      <c r="F24" s="32"/>
      <c r="G24" s="25"/>
      <c r="H24" s="13"/>
    </row>
    <row r="25" spans="1:8" s="9" customFormat="1" ht="93" customHeight="1" x14ac:dyDescent="0.4">
      <c r="A25" s="22" t="s">
        <v>85</v>
      </c>
      <c r="B25" s="79">
        <f>ROUND(E25,0)</f>
        <v>9</v>
      </c>
      <c r="C25" s="46" t="s">
        <v>76</v>
      </c>
      <c r="D25" s="22" t="s">
        <v>210</v>
      </c>
      <c r="E25" s="70">
        <f>E21*0.05+E22*0.05+E23*0.03</f>
        <v>8.673</v>
      </c>
      <c r="F25" s="32"/>
      <c r="G25" s="25"/>
      <c r="H25" s="13"/>
    </row>
    <row r="26" spans="1:8" s="9" customFormat="1" ht="33" customHeight="1" x14ac:dyDescent="0.4">
      <c r="A26" s="22" t="s">
        <v>79</v>
      </c>
      <c r="B26" s="79">
        <f>ROUND(E26,0)</f>
        <v>20</v>
      </c>
      <c r="C26" s="46" t="s">
        <v>82</v>
      </c>
      <c r="D26" s="22" t="s">
        <v>134</v>
      </c>
      <c r="E26" s="70">
        <f>ROUND(E25*2.35,2)</f>
        <v>20.38</v>
      </c>
      <c r="F26" s="32"/>
      <c r="G26" s="25"/>
      <c r="H26" s="13"/>
    </row>
    <row r="27" spans="1:8" s="9" customFormat="1" ht="33" customHeight="1" x14ac:dyDescent="0.4">
      <c r="A27" s="22" t="s">
        <v>84</v>
      </c>
      <c r="B27" s="80">
        <f>ROUND(E27,0)</f>
        <v>1</v>
      </c>
      <c r="C27" s="46" t="s">
        <v>89</v>
      </c>
      <c r="D27" s="22" t="s">
        <v>208</v>
      </c>
      <c r="E27" s="70">
        <f>E24*0.1</f>
        <v>1.0980000000000001</v>
      </c>
      <c r="F27" s="32"/>
      <c r="G27" s="25"/>
      <c r="H27" s="13"/>
    </row>
    <row r="28" spans="1:8" s="9" customFormat="1" ht="33" customHeight="1" x14ac:dyDescent="0.4">
      <c r="A28" s="22" t="s">
        <v>86</v>
      </c>
      <c r="B28" s="80">
        <f>ROUND(E28,0)</f>
        <v>3</v>
      </c>
      <c r="C28" s="46" t="s">
        <v>90</v>
      </c>
      <c r="D28" s="22" t="s">
        <v>139</v>
      </c>
      <c r="E28" s="70">
        <f>E27*2.5</f>
        <v>2.7450000000000001</v>
      </c>
      <c r="F28" s="32"/>
      <c r="G28" s="25"/>
      <c r="H28" s="13"/>
    </row>
    <row r="29" spans="1:8" s="9" customFormat="1" ht="33" customHeight="1" x14ac:dyDescent="0.4">
      <c r="A29" s="22" t="s">
        <v>87</v>
      </c>
      <c r="B29" s="22"/>
      <c r="C29" s="46"/>
      <c r="D29" s="22"/>
      <c r="E29" s="70"/>
      <c r="F29" s="32"/>
      <c r="G29" s="25"/>
      <c r="H29" s="13"/>
    </row>
    <row r="30" spans="1:8" s="9" customFormat="1" ht="33" customHeight="1" x14ac:dyDescent="0.4">
      <c r="A30" s="91" t="s">
        <v>83</v>
      </c>
      <c r="B30" s="136">
        <f>ROUND(E30,0)</f>
        <v>9</v>
      </c>
      <c r="C30" s="137" t="s">
        <v>89</v>
      </c>
      <c r="D30" s="66" t="s">
        <v>91</v>
      </c>
      <c r="E30" s="82">
        <f>★数量計算書!Z41</f>
        <v>9.1000000000000014</v>
      </c>
      <c r="F30" s="32"/>
      <c r="G30" s="25"/>
      <c r="H30" s="13"/>
    </row>
    <row r="31" spans="1:8" s="9" customFormat="1" ht="33" customHeight="1" x14ac:dyDescent="0.4">
      <c r="A31" s="22" t="s">
        <v>84</v>
      </c>
      <c r="B31" s="80">
        <f>ROUND(E31,0)</f>
        <v>9</v>
      </c>
      <c r="C31" s="46" t="s">
        <v>89</v>
      </c>
      <c r="D31" s="22" t="s">
        <v>140</v>
      </c>
      <c r="E31" s="70">
        <f>E30</f>
        <v>9.1000000000000014</v>
      </c>
      <c r="F31" s="32"/>
      <c r="G31" s="25"/>
      <c r="H31" s="13"/>
    </row>
    <row r="32" spans="1:8" s="9" customFormat="1" ht="33" customHeight="1" x14ac:dyDescent="0.4">
      <c r="A32" s="22" t="s">
        <v>86</v>
      </c>
      <c r="B32" s="80">
        <f>ROUND(E32,0)</f>
        <v>23</v>
      </c>
      <c r="C32" s="46" t="s">
        <v>90</v>
      </c>
      <c r="D32" s="22" t="s">
        <v>139</v>
      </c>
      <c r="E32" s="70">
        <f>E31*2.5</f>
        <v>22.750000000000004</v>
      </c>
      <c r="F32" s="32"/>
      <c r="G32" s="25"/>
      <c r="H32" s="13"/>
    </row>
    <row r="33" spans="1:8" s="42" customFormat="1" ht="33" customHeight="1" x14ac:dyDescent="0.4">
      <c r="A33" s="10" t="s">
        <v>77</v>
      </c>
      <c r="B33" s="26"/>
      <c r="C33" s="45"/>
      <c r="D33" s="15"/>
      <c r="E33" s="69"/>
      <c r="F33" s="11"/>
      <c r="G33" s="40"/>
      <c r="H33" s="41"/>
    </row>
    <row r="34" spans="1:8" s="42" customFormat="1" ht="33" customHeight="1" x14ac:dyDescent="0.4">
      <c r="A34" s="13" t="s">
        <v>180</v>
      </c>
      <c r="B34" s="80">
        <f t="shared" ref="B34:B35" si="5">ROUND(E34,0)</f>
        <v>110</v>
      </c>
      <c r="C34" s="46" t="s">
        <v>3</v>
      </c>
      <c r="D34" s="22" t="s">
        <v>125</v>
      </c>
      <c r="E34" s="70">
        <f>★全体計画整理表!D22</f>
        <v>109.80000000000001</v>
      </c>
      <c r="F34" s="32"/>
      <c r="G34" s="25"/>
      <c r="H34" s="13"/>
    </row>
    <row r="35" spans="1:8" s="42" customFormat="1" ht="33" customHeight="1" x14ac:dyDescent="0.4">
      <c r="A35" s="13" t="s">
        <v>181</v>
      </c>
      <c r="B35" s="80">
        <f t="shared" si="5"/>
        <v>0</v>
      </c>
      <c r="C35" s="46" t="s">
        <v>3</v>
      </c>
      <c r="D35" s="22" t="s">
        <v>125</v>
      </c>
      <c r="E35" s="70">
        <f>★全体計画整理表!H21</f>
        <v>0</v>
      </c>
      <c r="F35" s="32"/>
      <c r="G35" s="25"/>
      <c r="H35" s="13"/>
    </row>
    <row r="36" spans="1:8" s="9" customFormat="1" ht="33" customHeight="1" x14ac:dyDescent="0.4">
      <c r="A36" s="13" t="s">
        <v>92</v>
      </c>
      <c r="B36" s="80">
        <f>ROUND(E36,0)</f>
        <v>0</v>
      </c>
      <c r="C36" s="46" t="s">
        <v>17</v>
      </c>
      <c r="D36" s="22" t="s">
        <v>125</v>
      </c>
      <c r="E36" s="70">
        <f>★全体計画整理表!I21</f>
        <v>0</v>
      </c>
      <c r="F36" s="32"/>
      <c r="G36" s="25"/>
      <c r="H36" s="13"/>
    </row>
    <row r="37" spans="1:8" s="9" customFormat="1" ht="33" customHeight="1" x14ac:dyDescent="0.4">
      <c r="A37" s="13" t="s">
        <v>182</v>
      </c>
      <c r="B37" s="80">
        <f t="shared" ref="B37:B43" si="6">ROUND(E37,0)</f>
        <v>35</v>
      </c>
      <c r="C37" s="46" t="s">
        <v>3</v>
      </c>
      <c r="D37" s="22" t="s">
        <v>125</v>
      </c>
      <c r="E37" s="70">
        <f>★全体計画整理表!J21</f>
        <v>35.299999999999997</v>
      </c>
      <c r="F37" s="32"/>
      <c r="G37" s="25"/>
      <c r="H37" s="13"/>
    </row>
    <row r="38" spans="1:8" s="9" customFormat="1" ht="59.25" customHeight="1" x14ac:dyDescent="0.4">
      <c r="A38" s="13" t="s">
        <v>130</v>
      </c>
      <c r="B38" s="80">
        <f t="shared" si="6"/>
        <v>2</v>
      </c>
      <c r="C38" s="46" t="s">
        <v>131</v>
      </c>
      <c r="D38" s="22" t="s">
        <v>183</v>
      </c>
      <c r="E38" s="90">
        <f>0.3*0.05*(E34+E35)+0.4*0.05*(E36+E37)</f>
        <v>2.3530000000000002</v>
      </c>
      <c r="F38" s="32"/>
      <c r="G38" s="25"/>
      <c r="H38" s="13"/>
    </row>
    <row r="39" spans="1:8" s="9" customFormat="1" ht="27.75" customHeight="1" x14ac:dyDescent="0.4">
      <c r="A39" s="13" t="s">
        <v>184</v>
      </c>
      <c r="B39" s="80">
        <f t="shared" ref="B39:B40" si="7">ROUND(E39,0)</f>
        <v>88</v>
      </c>
      <c r="C39" s="46" t="s">
        <v>18</v>
      </c>
      <c r="D39" s="22" t="s">
        <v>186</v>
      </c>
      <c r="E39" s="70">
        <f>0.8*(E34+E35)</f>
        <v>87.840000000000018</v>
      </c>
      <c r="F39" s="32"/>
      <c r="G39" s="25"/>
      <c r="H39" s="13"/>
    </row>
    <row r="40" spans="1:8" s="9" customFormat="1" ht="27.75" customHeight="1" x14ac:dyDescent="0.4">
      <c r="A40" s="22" t="s">
        <v>185</v>
      </c>
      <c r="B40" s="80">
        <f t="shared" si="7"/>
        <v>22</v>
      </c>
      <c r="C40" s="46" t="s">
        <v>19</v>
      </c>
      <c r="D40" s="22" t="s">
        <v>188</v>
      </c>
      <c r="E40" s="70">
        <f>0.2*(E34+E35)</f>
        <v>21.960000000000004</v>
      </c>
      <c r="F40" s="32"/>
      <c r="G40" s="25"/>
      <c r="H40" s="13"/>
    </row>
    <row r="41" spans="1:8" s="9" customFormat="1" ht="27.75" customHeight="1" x14ac:dyDescent="0.4">
      <c r="A41" s="13" t="s">
        <v>93</v>
      </c>
      <c r="B41" s="80">
        <f t="shared" si="6"/>
        <v>28</v>
      </c>
      <c r="C41" s="46" t="s">
        <v>18</v>
      </c>
      <c r="D41" s="22" t="s">
        <v>187</v>
      </c>
      <c r="E41" s="70">
        <f>0.8*(E36+E37)</f>
        <v>28.24</v>
      </c>
      <c r="F41" s="32"/>
      <c r="G41" s="25"/>
      <c r="H41" s="13"/>
    </row>
    <row r="42" spans="1:8" s="9" customFormat="1" ht="27.75" customHeight="1" x14ac:dyDescent="0.4">
      <c r="A42" s="22" t="s">
        <v>94</v>
      </c>
      <c r="B42" s="80">
        <f t="shared" si="6"/>
        <v>7</v>
      </c>
      <c r="C42" s="46" t="s">
        <v>19</v>
      </c>
      <c r="D42" s="22" t="s">
        <v>189</v>
      </c>
      <c r="E42" s="70">
        <f>0.2*(E36+E37)</f>
        <v>7.06</v>
      </c>
      <c r="F42" s="32"/>
      <c r="G42" s="25"/>
      <c r="H42" s="13"/>
    </row>
    <row r="43" spans="1:8" s="9" customFormat="1" ht="33" customHeight="1" x14ac:dyDescent="0.4">
      <c r="A43" s="50" t="s">
        <v>190</v>
      </c>
      <c r="B43" s="80">
        <f t="shared" si="6"/>
        <v>1</v>
      </c>
      <c r="C43" s="46" t="s">
        <v>54</v>
      </c>
      <c r="D43" s="22" t="s">
        <v>125</v>
      </c>
      <c r="E43" s="81">
        <v>1</v>
      </c>
      <c r="F43" s="53"/>
      <c r="G43" s="52"/>
      <c r="H43" s="51"/>
    </row>
    <row r="44" spans="1:8" s="9" customFormat="1" ht="33" customHeight="1" x14ac:dyDescent="0.4">
      <c r="A44" s="10" t="s">
        <v>35</v>
      </c>
      <c r="B44" s="26"/>
      <c r="C44" s="45"/>
      <c r="D44" s="15"/>
      <c r="E44" s="69"/>
      <c r="F44" s="11"/>
      <c r="G44" s="11"/>
      <c r="H44" s="12"/>
    </row>
    <row r="45" spans="1:8" s="9" customFormat="1" ht="35.25" customHeight="1" x14ac:dyDescent="0.4">
      <c r="A45" s="13" t="s">
        <v>97</v>
      </c>
      <c r="B45" s="80">
        <f>ROUND(E45,0)</f>
        <v>73</v>
      </c>
      <c r="C45" s="46" t="s">
        <v>109</v>
      </c>
      <c r="D45" s="22" t="s">
        <v>91</v>
      </c>
      <c r="E45" s="70">
        <f>★数量計算書!Z42</f>
        <v>73</v>
      </c>
      <c r="F45" s="32"/>
      <c r="G45" s="25"/>
      <c r="H45" s="13"/>
    </row>
    <row r="46" spans="1:8" s="9" customFormat="1" ht="35.25" customHeight="1" x14ac:dyDescent="0.4">
      <c r="A46" s="13" t="s">
        <v>98</v>
      </c>
      <c r="B46" s="80">
        <f t="shared" ref="B46:B50" si="8">ROUND(E46,0)</f>
        <v>73</v>
      </c>
      <c r="C46" s="46" t="s">
        <v>109</v>
      </c>
      <c r="D46" s="22" t="s">
        <v>91</v>
      </c>
      <c r="E46" s="70">
        <f>★数量計算書!Z43</f>
        <v>73</v>
      </c>
      <c r="F46" s="32"/>
      <c r="G46" s="25"/>
      <c r="H46" s="13"/>
    </row>
    <row r="47" spans="1:8" s="9" customFormat="1" ht="35.25" customHeight="1" x14ac:dyDescent="0.4">
      <c r="A47" s="13" t="s">
        <v>96</v>
      </c>
      <c r="B47" s="80">
        <f t="shared" si="8"/>
        <v>73</v>
      </c>
      <c r="C47" s="46" t="s">
        <v>109</v>
      </c>
      <c r="D47" s="22" t="s">
        <v>91</v>
      </c>
      <c r="E47" s="70">
        <f>★数量計算書!Z44</f>
        <v>73</v>
      </c>
      <c r="F47" s="32"/>
      <c r="G47" s="25"/>
      <c r="H47" s="13"/>
    </row>
    <row r="48" spans="1:8" s="9" customFormat="1" ht="35.25" customHeight="1" x14ac:dyDescent="0.4">
      <c r="A48" s="13" t="s">
        <v>95</v>
      </c>
      <c r="B48" s="80">
        <f t="shared" si="8"/>
        <v>44</v>
      </c>
      <c r="C48" s="46" t="s">
        <v>109</v>
      </c>
      <c r="D48" s="22" t="s">
        <v>138</v>
      </c>
      <c r="E48" s="70">
        <f>E50-E47</f>
        <v>43.800000000000011</v>
      </c>
      <c r="F48" s="32"/>
      <c r="G48" s="25"/>
      <c r="H48" s="13"/>
    </row>
    <row r="49" spans="1:8" s="9" customFormat="1" ht="35.25" customHeight="1" x14ac:dyDescent="0.4">
      <c r="A49" s="13" t="s">
        <v>99</v>
      </c>
      <c r="B49" s="80">
        <f t="shared" si="8"/>
        <v>73</v>
      </c>
      <c r="C49" s="46" t="s">
        <v>109</v>
      </c>
      <c r="D49" s="22" t="s">
        <v>137</v>
      </c>
      <c r="E49" s="90">
        <f>E47</f>
        <v>73</v>
      </c>
      <c r="F49" s="32"/>
      <c r="G49" s="25"/>
      <c r="H49" s="13"/>
    </row>
    <row r="50" spans="1:8" s="9" customFormat="1" ht="35.25" customHeight="1" x14ac:dyDescent="0.4">
      <c r="A50" s="22" t="s">
        <v>203</v>
      </c>
      <c r="B50" s="80">
        <f t="shared" si="8"/>
        <v>117</v>
      </c>
      <c r="C50" s="47" t="s">
        <v>109</v>
      </c>
      <c r="D50" s="22" t="s">
        <v>91</v>
      </c>
      <c r="E50" s="70">
        <f>★数量計算書!Z45</f>
        <v>116.80000000000001</v>
      </c>
      <c r="F50" s="32"/>
      <c r="G50" s="25"/>
      <c r="H50" s="13"/>
    </row>
    <row r="51" spans="1:8" s="9" customFormat="1" ht="35.25" customHeight="1" x14ac:dyDescent="0.4">
      <c r="A51" s="10" t="s">
        <v>197</v>
      </c>
      <c r="B51" s="26"/>
      <c r="C51" s="45"/>
      <c r="D51" s="15"/>
      <c r="E51" s="69"/>
      <c r="F51" s="11"/>
      <c r="G51" s="11"/>
      <c r="H51" s="12"/>
    </row>
    <row r="52" spans="1:8" s="9" customFormat="1" ht="35.25" customHeight="1" x14ac:dyDescent="0.4">
      <c r="A52" s="13" t="s">
        <v>198</v>
      </c>
      <c r="B52" s="80">
        <f>ROUND(E52,0)</f>
        <v>146</v>
      </c>
      <c r="C52" s="46" t="s">
        <v>4</v>
      </c>
      <c r="D52" s="22" t="s">
        <v>199</v>
      </c>
      <c r="E52" s="70">
        <f>★全体計画整理表!D23</f>
        <v>146</v>
      </c>
      <c r="F52" s="32"/>
      <c r="G52" s="25"/>
      <c r="H52" s="13"/>
    </row>
    <row r="53" spans="1:8" s="9" customFormat="1" ht="35.25" customHeight="1" x14ac:dyDescent="0.4">
      <c r="A53" s="10" t="s">
        <v>100</v>
      </c>
      <c r="B53" s="26"/>
      <c r="C53" s="45"/>
      <c r="D53" s="15"/>
      <c r="E53" s="69"/>
      <c r="F53" s="11"/>
      <c r="G53" s="11"/>
      <c r="H53" s="12"/>
    </row>
    <row r="54" spans="1:8" s="9" customFormat="1" ht="35.25" customHeight="1" x14ac:dyDescent="0.4">
      <c r="A54" s="13" t="s">
        <v>127</v>
      </c>
      <c r="B54" s="22">
        <v>1</v>
      </c>
      <c r="C54" s="46" t="s">
        <v>126</v>
      </c>
      <c r="D54" s="22"/>
      <c r="E54" s="70"/>
      <c r="F54" s="32"/>
      <c r="G54" s="25"/>
      <c r="H54" s="13"/>
    </row>
    <row r="55" spans="1:8" s="9" customFormat="1" ht="35.25" customHeight="1" x14ac:dyDescent="0.4">
      <c r="A55" s="13" t="s">
        <v>102</v>
      </c>
      <c r="B55" s="132"/>
      <c r="C55" s="133" t="s">
        <v>129</v>
      </c>
      <c r="D55" s="132" t="s">
        <v>200</v>
      </c>
      <c r="E55" s="70"/>
      <c r="F55" s="32"/>
      <c r="G55" s="25"/>
      <c r="H55" s="13"/>
    </row>
    <row r="56" spans="1:8" s="9" customFormat="1" ht="35.25" customHeight="1" x14ac:dyDescent="0.4">
      <c r="A56" s="13" t="s">
        <v>101</v>
      </c>
      <c r="B56" s="132">
        <v>52</v>
      </c>
      <c r="C56" s="133" t="s">
        <v>128</v>
      </c>
      <c r="D56" s="132" t="s">
        <v>50</v>
      </c>
      <c r="E56" s="70"/>
      <c r="F56" s="32"/>
      <c r="G56" s="25"/>
      <c r="H56" s="13"/>
    </row>
    <row r="57" spans="1:8" s="9" customFormat="1" ht="35.25" customHeight="1" x14ac:dyDescent="0.4"/>
    <row r="58" spans="1:8" s="9" customFormat="1" ht="35.25" customHeight="1" x14ac:dyDescent="0.4"/>
    <row r="59" spans="1:8" s="9" customFormat="1" ht="33" customHeight="1" x14ac:dyDescent="0.4">
      <c r="E59" s="73"/>
    </row>
    <row r="60" spans="1:8" s="9" customFormat="1" ht="33" customHeight="1" x14ac:dyDescent="0.4">
      <c r="E60" s="73"/>
    </row>
    <row r="61" spans="1:8" s="9" customFormat="1" ht="33" customHeight="1" x14ac:dyDescent="0.4">
      <c r="E61" s="73"/>
    </row>
    <row r="62" spans="1:8" s="9" customFormat="1" ht="33" customHeight="1" x14ac:dyDescent="0.4">
      <c r="E62" s="73"/>
    </row>
    <row r="63" spans="1:8" s="9" customFormat="1" ht="33" customHeight="1" x14ac:dyDescent="0.4">
      <c r="E63" s="73"/>
    </row>
    <row r="64" spans="1:8" s="9" customFormat="1" ht="33" customHeight="1" x14ac:dyDescent="0.4">
      <c r="A64" s="10" t="s">
        <v>31</v>
      </c>
      <c r="B64" s="26"/>
      <c r="C64" s="45"/>
      <c r="D64" s="15"/>
      <c r="E64" s="69"/>
      <c r="F64" s="11"/>
      <c r="G64" s="11"/>
      <c r="H64" s="12"/>
    </row>
    <row r="65" spans="1:8" s="9" customFormat="1" ht="54" customHeight="1" x14ac:dyDescent="0.4">
      <c r="A65" s="13" t="s">
        <v>33</v>
      </c>
      <c r="B65" s="22">
        <v>21</v>
      </c>
      <c r="C65" s="46" t="s">
        <v>28</v>
      </c>
      <c r="D65" s="13" t="s">
        <v>41</v>
      </c>
      <c r="E65" s="74"/>
      <c r="F65" s="32"/>
      <c r="G65" s="25"/>
      <c r="H65" s="13"/>
    </row>
    <row r="66" spans="1:8" s="9" customFormat="1" ht="50.25" customHeight="1" x14ac:dyDescent="0.4">
      <c r="A66" s="13" t="s">
        <v>34</v>
      </c>
      <c r="B66" s="22">
        <v>7</v>
      </c>
      <c r="C66" s="46" t="s">
        <v>29</v>
      </c>
      <c r="D66" s="13" t="s">
        <v>42</v>
      </c>
      <c r="E66" s="74"/>
      <c r="F66" s="32"/>
      <c r="G66" s="25"/>
      <c r="H66" s="13"/>
    </row>
    <row r="67" spans="1:8" s="9" customFormat="1" ht="33" customHeight="1" x14ac:dyDescent="0.4">
      <c r="A67" s="13" t="s">
        <v>44</v>
      </c>
      <c r="B67" s="22">
        <v>41</v>
      </c>
      <c r="C67" s="46" t="s">
        <v>28</v>
      </c>
      <c r="D67" s="13" t="s">
        <v>43</v>
      </c>
      <c r="E67" s="74"/>
      <c r="F67" s="32"/>
      <c r="G67" s="25"/>
      <c r="H67" s="13"/>
    </row>
    <row r="68" spans="1:8" s="9" customFormat="1" ht="33" customHeight="1" x14ac:dyDescent="0.4">
      <c r="A68" s="13" t="s">
        <v>45</v>
      </c>
      <c r="B68" s="22">
        <v>15</v>
      </c>
      <c r="C68" s="46" t="s">
        <v>30</v>
      </c>
      <c r="D68" s="13" t="s">
        <v>48</v>
      </c>
      <c r="E68" s="74"/>
      <c r="F68" s="32"/>
      <c r="G68" s="25"/>
      <c r="H68" s="13"/>
    </row>
    <row r="69" spans="1:8" s="9" customFormat="1" ht="33" customHeight="1" x14ac:dyDescent="0.4">
      <c r="A69" s="13" t="s">
        <v>46</v>
      </c>
      <c r="B69" s="22">
        <v>41</v>
      </c>
      <c r="C69" s="46" t="s">
        <v>28</v>
      </c>
      <c r="D69" s="13" t="s">
        <v>43</v>
      </c>
      <c r="E69" s="74"/>
      <c r="F69" s="32"/>
      <c r="G69" s="25"/>
      <c r="H69" s="13"/>
    </row>
    <row r="70" spans="1:8" s="9" customFormat="1" ht="33" customHeight="1" x14ac:dyDescent="0.4">
      <c r="A70" s="13" t="s">
        <v>47</v>
      </c>
      <c r="B70" s="22">
        <v>15</v>
      </c>
      <c r="C70" s="46" t="s">
        <v>30</v>
      </c>
      <c r="D70" s="13" t="s">
        <v>43</v>
      </c>
      <c r="E70" s="74"/>
      <c r="F70" s="32"/>
      <c r="G70" s="25"/>
      <c r="H70" s="13"/>
    </row>
    <row r="71" spans="1:8" s="9" customFormat="1" ht="33" customHeight="1" x14ac:dyDescent="0.4">
      <c r="A71" s="13" t="s">
        <v>26</v>
      </c>
      <c r="B71" s="22">
        <v>1</v>
      </c>
      <c r="C71" s="46" t="s">
        <v>27</v>
      </c>
      <c r="D71" s="13" t="s">
        <v>32</v>
      </c>
      <c r="E71" s="74"/>
      <c r="F71" s="32"/>
      <c r="G71" s="25"/>
      <c r="H71" s="13"/>
    </row>
    <row r="72" spans="1:8" s="9" customFormat="1" ht="33" customHeight="1" x14ac:dyDescent="0.4">
      <c r="A72" s="10" t="s">
        <v>35</v>
      </c>
      <c r="B72" s="26"/>
      <c r="C72" s="45"/>
      <c r="D72" s="15"/>
      <c r="E72" s="69"/>
      <c r="F72" s="11"/>
      <c r="G72" s="11"/>
      <c r="H72" s="12"/>
    </row>
    <row r="73" spans="1:8" s="9" customFormat="1" ht="33" customHeight="1" x14ac:dyDescent="0.4">
      <c r="A73" s="13" t="s">
        <v>37</v>
      </c>
      <c r="B73" s="22">
        <v>30</v>
      </c>
      <c r="C73" s="46" t="s">
        <v>39</v>
      </c>
      <c r="D73" s="13" t="s">
        <v>49</v>
      </c>
      <c r="E73" s="74"/>
      <c r="F73" s="32"/>
      <c r="G73" s="25"/>
      <c r="H73" s="12"/>
    </row>
    <row r="74" spans="1:8" s="9" customFormat="1" ht="33" customHeight="1" x14ac:dyDescent="0.4">
      <c r="A74" s="22" t="s">
        <v>36</v>
      </c>
      <c r="B74" s="22">
        <v>30</v>
      </c>
      <c r="C74" s="46" t="s">
        <v>39</v>
      </c>
      <c r="D74" s="13" t="s">
        <v>50</v>
      </c>
      <c r="E74" s="74"/>
      <c r="F74" s="32"/>
      <c r="G74" s="25"/>
      <c r="H74" s="12"/>
    </row>
    <row r="75" spans="1:8" s="9" customFormat="1" ht="33" customHeight="1" x14ac:dyDescent="0.4">
      <c r="A75" s="22" t="s">
        <v>38</v>
      </c>
      <c r="B75" s="22">
        <v>30</v>
      </c>
      <c r="C75" s="46" t="s">
        <v>5</v>
      </c>
      <c r="D75" s="13" t="s">
        <v>50</v>
      </c>
      <c r="E75" s="74"/>
      <c r="F75" s="32"/>
      <c r="G75" s="25"/>
      <c r="H75" s="12"/>
    </row>
    <row r="76" spans="1:8" s="9" customFormat="1" ht="33" customHeight="1" x14ac:dyDescent="0.4">
      <c r="A76" s="43" t="s">
        <v>22</v>
      </c>
      <c r="B76" s="24"/>
      <c r="C76" s="47"/>
      <c r="D76" s="24"/>
      <c r="E76" s="70"/>
      <c r="F76" s="23"/>
      <c r="G76" s="23"/>
      <c r="H76" s="34"/>
    </row>
    <row r="77" spans="1:8" s="9" customFormat="1" ht="33" customHeight="1" x14ac:dyDescent="0.4">
      <c r="A77" s="10" t="s">
        <v>23</v>
      </c>
      <c r="B77" s="26"/>
      <c r="C77" s="48"/>
      <c r="D77" s="17"/>
      <c r="E77" s="75"/>
      <c r="F77" s="16"/>
      <c r="G77" s="16"/>
      <c r="H77" s="18"/>
    </row>
    <row r="78" spans="1:8" s="9" customFormat="1" ht="33" customHeight="1" x14ac:dyDescent="0.4">
      <c r="A78" s="13" t="s">
        <v>24</v>
      </c>
      <c r="B78" s="22">
        <v>8</v>
      </c>
      <c r="C78" s="46" t="s">
        <v>51</v>
      </c>
      <c r="D78" s="13" t="s">
        <v>52</v>
      </c>
      <c r="E78" s="74"/>
      <c r="F78" s="32"/>
      <c r="G78" s="25"/>
      <c r="H78" s="13"/>
    </row>
    <row r="79" spans="1:8" s="9" customFormat="1" ht="33" customHeight="1" x14ac:dyDescent="0.4">
      <c r="A79" s="13" t="s">
        <v>25</v>
      </c>
      <c r="B79" s="22">
        <v>4</v>
      </c>
      <c r="C79" s="46" t="s">
        <v>51</v>
      </c>
      <c r="D79" s="13" t="s">
        <v>53</v>
      </c>
      <c r="E79" s="74"/>
      <c r="F79" s="32"/>
      <c r="G79" s="25"/>
      <c r="H79" s="13"/>
    </row>
    <row r="80" spans="1:8" ht="28.5" customHeight="1" x14ac:dyDescent="0.4">
      <c r="A80" s="150"/>
      <c r="B80" s="150"/>
      <c r="C80" s="150"/>
      <c r="D80" s="150"/>
      <c r="E80" s="150"/>
      <c r="F80" s="150"/>
      <c r="G80" s="150"/>
      <c r="H80" s="150"/>
    </row>
    <row r="81" spans="1:8" ht="28.5" customHeight="1" x14ac:dyDescent="0.4">
      <c r="A81" s="151"/>
      <c r="B81" s="151"/>
      <c r="C81" s="151"/>
      <c r="D81" s="151"/>
      <c r="E81" s="151"/>
      <c r="F81" s="151"/>
      <c r="G81" s="151"/>
      <c r="H81" s="151"/>
    </row>
    <row r="82" spans="1:8" ht="28.5" customHeight="1" x14ac:dyDescent="0.4">
      <c r="A82" s="19"/>
      <c r="B82" s="30"/>
      <c r="D82" s="19"/>
      <c r="E82" s="76"/>
      <c r="F82" s="30"/>
      <c r="G82" s="19"/>
      <c r="H82" s="19"/>
    </row>
    <row r="83" spans="1:8" ht="28.5" customHeight="1" x14ac:dyDescent="0.4">
      <c r="A83" s="19"/>
      <c r="B83" s="30"/>
      <c r="D83" s="19"/>
      <c r="E83" s="76"/>
      <c r="F83" s="30"/>
      <c r="G83" s="19"/>
      <c r="H83" s="19"/>
    </row>
    <row r="84" spans="1:8" ht="28.5" customHeight="1" x14ac:dyDescent="0.4">
      <c r="A84" s="19"/>
      <c r="B84" s="30"/>
      <c r="D84" s="19"/>
      <c r="E84" s="76"/>
      <c r="F84" s="30"/>
      <c r="G84" s="19"/>
      <c r="H84" s="19"/>
    </row>
    <row r="85" spans="1:8" ht="28.5" customHeight="1" x14ac:dyDescent="0.4">
      <c r="A85" s="19"/>
      <c r="B85" s="30"/>
      <c r="D85" s="19"/>
      <c r="E85" s="76"/>
      <c r="F85" s="30"/>
      <c r="G85" s="19"/>
      <c r="H85" s="19"/>
    </row>
    <row r="86" spans="1:8" ht="28.5" customHeight="1" x14ac:dyDescent="0.4">
      <c r="A86" s="19"/>
      <c r="B86" s="30"/>
      <c r="D86" s="19"/>
      <c r="E86" s="76"/>
      <c r="F86" s="30"/>
      <c r="G86" s="19"/>
      <c r="H86" s="19"/>
    </row>
    <row r="87" spans="1:8" ht="28.5" customHeight="1" x14ac:dyDescent="0.4">
      <c r="A87" s="19"/>
      <c r="B87" s="30"/>
      <c r="D87" s="19"/>
      <c r="E87" s="76"/>
      <c r="F87" s="30"/>
      <c r="G87" s="19"/>
      <c r="H87" s="19"/>
    </row>
    <row r="88" spans="1:8" ht="28.5" customHeight="1" x14ac:dyDescent="0.4">
      <c r="A88" s="19"/>
      <c r="B88" s="30"/>
      <c r="D88" s="19"/>
      <c r="E88" s="76"/>
      <c r="F88" s="30"/>
      <c r="G88" s="19"/>
      <c r="H88" s="19"/>
    </row>
    <row r="89" spans="1:8" ht="28.5" customHeight="1" x14ac:dyDescent="0.4">
      <c r="A89" s="19"/>
      <c r="B89" s="30"/>
      <c r="D89" s="19"/>
      <c r="E89" s="76"/>
      <c r="F89" s="30"/>
      <c r="G89" s="19"/>
      <c r="H89" s="19"/>
    </row>
    <row r="90" spans="1:8" ht="28.5" customHeight="1" x14ac:dyDescent="0.4">
      <c r="A90" s="19"/>
      <c r="B90" s="30"/>
      <c r="D90" s="19"/>
      <c r="E90" s="76"/>
      <c r="F90" s="30"/>
      <c r="G90" s="19"/>
      <c r="H90" s="19"/>
    </row>
    <row r="91" spans="1:8" ht="28.5" customHeight="1" x14ac:dyDescent="0.4">
      <c r="A91" s="19"/>
      <c r="B91" s="30"/>
      <c r="D91" s="19"/>
      <c r="E91" s="76"/>
      <c r="F91" s="30"/>
      <c r="G91" s="19"/>
      <c r="H91" s="19"/>
    </row>
    <row r="92" spans="1:8" ht="28.5" customHeight="1" x14ac:dyDescent="0.4">
      <c r="A92" s="19"/>
      <c r="B92" s="30"/>
      <c r="D92" s="19"/>
      <c r="E92" s="76"/>
      <c r="F92" s="30"/>
      <c r="G92" s="19"/>
      <c r="H92" s="19"/>
    </row>
    <row r="93" spans="1:8" ht="28.5" customHeight="1" x14ac:dyDescent="0.4">
      <c r="A93" s="19"/>
      <c r="B93" s="30"/>
      <c r="D93" s="19"/>
      <c r="E93" s="76"/>
      <c r="F93" s="30"/>
      <c r="G93" s="19"/>
      <c r="H93" s="19"/>
    </row>
    <row r="94" spans="1:8" ht="28.5" customHeight="1" x14ac:dyDescent="0.4">
      <c r="A94" s="19"/>
      <c r="B94" s="30"/>
      <c r="D94" s="19"/>
      <c r="E94" s="76"/>
      <c r="F94" s="30"/>
      <c r="G94" s="19"/>
      <c r="H94" s="19"/>
    </row>
    <row r="95" spans="1:8" ht="28.5" customHeight="1" x14ac:dyDescent="0.4">
      <c r="A95" s="19"/>
      <c r="B95" s="30"/>
      <c r="D95" s="19"/>
      <c r="E95" s="76"/>
      <c r="F95" s="30"/>
      <c r="G95" s="19"/>
      <c r="H95" s="19"/>
    </row>
    <row r="96" spans="1:8" ht="28.5" customHeight="1" x14ac:dyDescent="0.4">
      <c r="A96" s="19"/>
      <c r="B96" s="30"/>
      <c r="D96" s="19"/>
      <c r="E96" s="76"/>
      <c r="F96" s="30"/>
      <c r="G96" s="19"/>
      <c r="H96" s="19"/>
    </row>
    <row r="97" spans="1:8" ht="28.5" customHeight="1" x14ac:dyDescent="0.4">
      <c r="A97" s="19"/>
      <c r="B97" s="30"/>
      <c r="D97" s="19"/>
      <c r="E97" s="76"/>
      <c r="F97" s="30"/>
      <c r="G97" s="19"/>
      <c r="H97" s="19"/>
    </row>
    <row r="98" spans="1:8" ht="28.5" customHeight="1" x14ac:dyDescent="0.4">
      <c r="A98" s="19"/>
      <c r="B98" s="30"/>
      <c r="D98" s="19"/>
      <c r="E98" s="76"/>
      <c r="F98" s="30"/>
      <c r="G98" s="19"/>
      <c r="H98" s="19"/>
    </row>
    <row r="99" spans="1:8" ht="28.5" customHeight="1" x14ac:dyDescent="0.4">
      <c r="A99" s="19"/>
      <c r="B99" s="30"/>
      <c r="D99" s="19"/>
      <c r="E99" s="76"/>
      <c r="F99" s="30"/>
      <c r="G99" s="19"/>
      <c r="H99" s="19"/>
    </row>
    <row r="100" spans="1:8" ht="28.5" customHeight="1" x14ac:dyDescent="0.4">
      <c r="A100" s="19"/>
      <c r="B100" s="30"/>
      <c r="D100" s="19"/>
      <c r="E100" s="76"/>
      <c r="F100" s="30"/>
      <c r="G100" s="19"/>
      <c r="H100" s="19"/>
    </row>
    <row r="101" spans="1:8" ht="28.5" customHeight="1" x14ac:dyDescent="0.4">
      <c r="A101" s="19"/>
      <c r="B101" s="30"/>
      <c r="D101" s="19"/>
      <c r="E101" s="76"/>
      <c r="F101" s="30"/>
      <c r="G101" s="19"/>
      <c r="H101" s="19"/>
    </row>
    <row r="102" spans="1:8" ht="28.5" customHeight="1" x14ac:dyDescent="0.4">
      <c r="A102" s="19"/>
      <c r="B102" s="30"/>
      <c r="D102" s="19"/>
      <c r="E102" s="76"/>
      <c r="F102" s="30"/>
      <c r="G102" s="19"/>
      <c r="H102" s="19"/>
    </row>
    <row r="103" spans="1:8" ht="28.5" customHeight="1" x14ac:dyDescent="0.4">
      <c r="A103" s="19"/>
      <c r="B103" s="30"/>
      <c r="D103" s="19"/>
      <c r="E103" s="76"/>
      <c r="F103" s="30"/>
      <c r="G103" s="19"/>
      <c r="H103" s="19"/>
    </row>
    <row r="104" spans="1:8" ht="28.5" customHeight="1" x14ac:dyDescent="0.4">
      <c r="A104" s="19"/>
      <c r="B104" s="30"/>
      <c r="D104" s="19"/>
      <c r="E104" s="76"/>
      <c r="F104" s="30"/>
      <c r="G104" s="19"/>
      <c r="H104" s="19"/>
    </row>
    <row r="105" spans="1:8" ht="28.5" customHeight="1" x14ac:dyDescent="0.4">
      <c r="A105" s="19"/>
      <c r="B105" s="30"/>
      <c r="D105" s="19"/>
      <c r="E105" s="76"/>
      <c r="F105" s="30"/>
      <c r="G105" s="19"/>
      <c r="H105" s="19"/>
    </row>
    <row r="106" spans="1:8" ht="28.5" customHeight="1" x14ac:dyDescent="0.4">
      <c r="A106" s="19"/>
      <c r="B106" s="30"/>
      <c r="D106" s="19"/>
      <c r="E106" s="76"/>
      <c r="F106" s="30"/>
      <c r="G106" s="19"/>
      <c r="H106" s="19"/>
    </row>
    <row r="107" spans="1:8" ht="28.5" customHeight="1" x14ac:dyDescent="0.4">
      <c r="A107" s="19"/>
      <c r="B107" s="30"/>
      <c r="D107" s="19"/>
      <c r="E107" s="76"/>
      <c r="F107" s="30"/>
      <c r="G107" s="19"/>
      <c r="H107" s="19"/>
    </row>
    <row r="108" spans="1:8" ht="28.5" customHeight="1" x14ac:dyDescent="0.4">
      <c r="B108" s="33"/>
      <c r="F108" s="31"/>
    </row>
    <row r="109" spans="1:8" ht="28.5" customHeight="1" x14ac:dyDescent="0.4">
      <c r="B109" s="33"/>
      <c r="F109" s="31"/>
    </row>
    <row r="110" spans="1:8" ht="28.5" customHeight="1" x14ac:dyDescent="0.4">
      <c r="B110" s="33"/>
      <c r="F110" s="31"/>
    </row>
    <row r="111" spans="1:8" ht="28.5" customHeight="1" x14ac:dyDescent="0.4">
      <c r="B111" s="33"/>
      <c r="F111" s="31"/>
    </row>
    <row r="112" spans="1:8" ht="28.5" customHeight="1" x14ac:dyDescent="0.4">
      <c r="B112" s="33"/>
      <c r="F112" s="31"/>
    </row>
    <row r="113" spans="2:6" ht="28.5" customHeight="1" x14ac:dyDescent="0.4">
      <c r="B113" s="33"/>
      <c r="F113" s="31"/>
    </row>
    <row r="114" spans="2:6" ht="28.5" customHeight="1" x14ac:dyDescent="0.4">
      <c r="B114" s="33"/>
      <c r="F114" s="31"/>
    </row>
    <row r="115" spans="2:6" ht="28.5" customHeight="1" x14ac:dyDescent="0.4">
      <c r="B115" s="33"/>
      <c r="F115" s="31"/>
    </row>
    <row r="116" spans="2:6" ht="28.5" customHeight="1" x14ac:dyDescent="0.4">
      <c r="B116" s="33"/>
      <c r="F116" s="31"/>
    </row>
    <row r="117" spans="2:6" ht="28.5" customHeight="1" x14ac:dyDescent="0.4">
      <c r="B117" s="33"/>
      <c r="F117" s="31"/>
    </row>
    <row r="118" spans="2:6" ht="28.5" customHeight="1" x14ac:dyDescent="0.4">
      <c r="B118" s="33"/>
      <c r="F118" s="31"/>
    </row>
    <row r="119" spans="2:6" ht="28.5" customHeight="1" x14ac:dyDescent="0.4">
      <c r="F119" s="31"/>
    </row>
    <row r="120" spans="2:6" ht="28.5" customHeight="1" x14ac:dyDescent="0.4">
      <c r="F120" s="31"/>
    </row>
    <row r="121" spans="2:6" ht="28.5" customHeight="1" x14ac:dyDescent="0.4">
      <c r="F121" s="31"/>
    </row>
    <row r="122" spans="2:6" ht="28.5" customHeight="1" x14ac:dyDescent="0.4">
      <c r="F122" s="31"/>
    </row>
    <row r="123" spans="2:6" ht="28.5" customHeight="1" x14ac:dyDescent="0.4">
      <c r="F123" s="31"/>
    </row>
    <row r="124" spans="2:6" ht="28.5" customHeight="1" x14ac:dyDescent="0.4">
      <c r="F124" s="31"/>
    </row>
    <row r="125" spans="2:6" ht="28.5" customHeight="1" x14ac:dyDescent="0.4">
      <c r="F125" s="31"/>
    </row>
    <row r="126" spans="2:6" ht="28.5" customHeight="1" x14ac:dyDescent="0.4">
      <c r="F126" s="31"/>
    </row>
    <row r="127" spans="2:6" ht="28.5" customHeight="1" x14ac:dyDescent="0.4">
      <c r="F127" s="31"/>
    </row>
    <row r="128" spans="2:6" ht="28.5" customHeight="1" x14ac:dyDescent="0.4">
      <c r="F128" s="31"/>
    </row>
    <row r="129" spans="6:6" ht="28.5" customHeight="1" x14ac:dyDescent="0.4">
      <c r="F129" s="31"/>
    </row>
    <row r="130" spans="6:6" ht="28.5" customHeight="1" x14ac:dyDescent="0.4">
      <c r="F130" s="31"/>
    </row>
    <row r="131" spans="6:6" ht="28.5" customHeight="1" x14ac:dyDescent="0.4">
      <c r="F131" s="31"/>
    </row>
    <row r="132" spans="6:6" ht="28.5" customHeight="1" x14ac:dyDescent="0.4">
      <c r="F132" s="31"/>
    </row>
    <row r="133" spans="6:6" ht="28.5" customHeight="1" x14ac:dyDescent="0.4">
      <c r="F133" s="31"/>
    </row>
    <row r="134" spans="6:6" ht="28.5" customHeight="1" x14ac:dyDescent="0.4">
      <c r="F134" s="31"/>
    </row>
    <row r="135" spans="6:6" ht="28.5" customHeight="1" x14ac:dyDescent="0.4">
      <c r="F135" s="31"/>
    </row>
    <row r="136" spans="6:6" ht="28.5" customHeight="1" x14ac:dyDescent="0.4">
      <c r="F136" s="31"/>
    </row>
    <row r="137" spans="6:6" ht="28.5" customHeight="1" x14ac:dyDescent="0.4">
      <c r="F137" s="31"/>
    </row>
  </sheetData>
  <mergeCells count="18">
    <mergeCell ref="B7:B8"/>
    <mergeCell ref="C7:C8"/>
    <mergeCell ref="A80:H81"/>
    <mergeCell ref="B4:C4"/>
    <mergeCell ref="F4:G4"/>
    <mergeCell ref="A22:A23"/>
    <mergeCell ref="B22:B23"/>
    <mergeCell ref="C22:C23"/>
    <mergeCell ref="A9:A10"/>
    <mergeCell ref="B9:B10"/>
    <mergeCell ref="C9:C10"/>
    <mergeCell ref="A7:A8"/>
    <mergeCell ref="A1:F2"/>
    <mergeCell ref="H1:H2"/>
    <mergeCell ref="A3:A4"/>
    <mergeCell ref="F3:H3"/>
    <mergeCell ref="D4:E4"/>
    <mergeCell ref="C3:E3"/>
  </mergeCells>
  <phoneticPr fontId="1"/>
  <printOptions horizontalCentered="1"/>
  <pageMargins left="0.78740157480314965" right="0.78740157480314965" top="0.19685039370078741" bottom="0.19685039370078741" header="0.51181102362204722" footer="0.19685039370078741"/>
  <pageSetup paperSize="9" scale="66" orientation="portrait" verticalDpi="300" r:id="rId1"/>
  <headerFooter alignWithMargins="0"/>
  <rowBreaks count="1" manualBreakCount="1">
    <brk id="3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5"/>
  <sheetViews>
    <sheetView topLeftCell="A15" zoomScaleNormal="100" workbookViewId="0">
      <selection activeCell="I38" sqref="I38"/>
    </sheetView>
  </sheetViews>
  <sheetFormatPr defaultRowHeight="18.75" x14ac:dyDescent="0.4"/>
  <cols>
    <col min="1" max="1" width="0.875" customWidth="1"/>
    <col min="2" max="2" width="17.75" customWidth="1"/>
    <col min="3" max="3" width="4" style="55" customWidth="1"/>
    <col min="4" max="4" width="6.625" customWidth="1"/>
    <col min="5" max="5" width="5" customWidth="1"/>
    <col min="6" max="6" width="8.875" customWidth="1"/>
    <col min="7" max="7" width="5.125" customWidth="1"/>
    <col min="8" max="8" width="2" customWidth="1"/>
    <col min="9" max="9" width="17.875" customWidth="1"/>
    <col min="10" max="10" width="4.625" style="55" customWidth="1"/>
    <col min="11" max="11" width="9.375" customWidth="1"/>
    <col min="12" max="12" width="5.875" customWidth="1"/>
    <col min="13" max="13" width="8.125" customWidth="1"/>
    <col min="14" max="14" width="5.875" customWidth="1"/>
    <col min="15" max="15" width="2" customWidth="1"/>
    <col min="16" max="16" width="17.875" customWidth="1"/>
    <col min="17" max="17" width="4.125" style="55" customWidth="1"/>
    <col min="18" max="18" width="6.125" customWidth="1"/>
    <col min="19" max="19" width="5" customWidth="1"/>
    <col min="20" max="21" width="7.375" customWidth="1"/>
    <col min="22" max="22" width="2.25" customWidth="1"/>
    <col min="23" max="23" width="3.5" customWidth="1"/>
    <col min="24" max="24" width="20.125" customWidth="1"/>
    <col min="25" max="25" width="4.375" style="55" customWidth="1"/>
    <col min="26" max="26" width="9.5" customWidth="1"/>
    <col min="27" max="27" width="4.25" customWidth="1"/>
    <col min="28" max="28" width="6.75" customWidth="1"/>
    <col min="29" max="29" width="6.25" customWidth="1"/>
  </cols>
  <sheetData>
    <row r="1" spans="1:29" ht="25.5" x14ac:dyDescent="0.4">
      <c r="B1" s="167" t="s">
        <v>72</v>
      </c>
      <c r="C1" s="167"/>
      <c r="D1" s="167"/>
      <c r="E1" s="167"/>
      <c r="F1" s="167"/>
      <c r="G1" s="167"/>
    </row>
    <row r="2" spans="1:29" ht="27" customHeight="1" x14ac:dyDescent="0.4">
      <c r="A2" s="5"/>
      <c r="B2" s="116" t="s">
        <v>103</v>
      </c>
      <c r="C2" s="117"/>
      <c r="D2" s="168" t="s">
        <v>73</v>
      </c>
      <c r="E2" s="168"/>
      <c r="F2" s="169">
        <f>★全体計画整理表!D21</f>
        <v>60.7</v>
      </c>
      <c r="G2" s="169"/>
      <c r="H2" s="84"/>
      <c r="I2" s="84" t="s">
        <v>104</v>
      </c>
      <c r="J2" s="85"/>
      <c r="K2" s="166" t="s">
        <v>73</v>
      </c>
      <c r="L2" s="166"/>
      <c r="M2" s="156">
        <f>★全体計画整理表!E21</f>
        <v>49.1</v>
      </c>
      <c r="N2" s="156"/>
      <c r="O2" s="86"/>
      <c r="P2" s="84" t="s">
        <v>105</v>
      </c>
      <c r="Q2" s="85"/>
      <c r="R2" s="166" t="s">
        <v>73</v>
      </c>
      <c r="S2" s="166"/>
      <c r="T2" s="156">
        <f>★全体計画整理表!F21</f>
        <v>0</v>
      </c>
      <c r="U2" s="156"/>
      <c r="V2" s="5"/>
      <c r="W2" s="5"/>
      <c r="X2" s="84" t="s">
        <v>168</v>
      </c>
      <c r="Y2" s="85"/>
      <c r="Z2" s="166" t="s">
        <v>73</v>
      </c>
      <c r="AA2" s="166"/>
      <c r="AB2" s="156">
        <f>★全体計画整理表!G21</f>
        <v>0</v>
      </c>
      <c r="AC2" s="156"/>
    </row>
    <row r="3" spans="1:29" ht="23.25" customHeight="1" x14ac:dyDescent="0.4">
      <c r="B3" s="1" t="s">
        <v>2</v>
      </c>
      <c r="C3" s="157" t="s">
        <v>111</v>
      </c>
      <c r="D3" s="158"/>
      <c r="E3" s="159"/>
      <c r="F3" s="157" t="s">
        <v>74</v>
      </c>
      <c r="G3" s="159"/>
      <c r="I3" s="1" t="s">
        <v>2</v>
      </c>
      <c r="J3" s="157" t="s">
        <v>111</v>
      </c>
      <c r="K3" s="158"/>
      <c r="L3" s="159"/>
      <c r="M3" s="157" t="s">
        <v>74</v>
      </c>
      <c r="N3" s="159"/>
      <c r="P3" s="1" t="s">
        <v>2</v>
      </c>
      <c r="Q3" s="157" t="s">
        <v>111</v>
      </c>
      <c r="R3" s="158"/>
      <c r="S3" s="159"/>
      <c r="T3" s="157" t="s">
        <v>74</v>
      </c>
      <c r="U3" s="159"/>
      <c r="V3" s="129"/>
      <c r="W3" s="130"/>
      <c r="X3" s="1" t="s">
        <v>2</v>
      </c>
      <c r="Y3" s="157" t="s">
        <v>111</v>
      </c>
      <c r="Z3" s="158"/>
      <c r="AA3" s="159"/>
      <c r="AB3" s="157" t="s">
        <v>74</v>
      </c>
      <c r="AC3" s="159"/>
    </row>
    <row r="4" spans="1:29" ht="18.75" customHeight="1" x14ac:dyDescent="0.4">
      <c r="B4" s="1" t="s">
        <v>0</v>
      </c>
      <c r="C4" s="57" t="s">
        <v>58</v>
      </c>
      <c r="D4" s="64">
        <v>0.76</v>
      </c>
      <c r="E4" s="2" t="s">
        <v>5</v>
      </c>
      <c r="F4" s="3">
        <f>ROUND(D4*F$2,2)</f>
        <v>46.13</v>
      </c>
      <c r="G4" s="2" t="s">
        <v>70</v>
      </c>
      <c r="I4" s="54" t="s">
        <v>0</v>
      </c>
      <c r="J4" s="57" t="s">
        <v>58</v>
      </c>
      <c r="K4" s="64">
        <v>0.52</v>
      </c>
      <c r="L4" s="2" t="s">
        <v>4</v>
      </c>
      <c r="M4" s="3">
        <f>ROUND(K4*M$2,2)</f>
        <v>25.53</v>
      </c>
      <c r="N4" s="2" t="s">
        <v>70</v>
      </c>
      <c r="P4" s="1" t="s">
        <v>0</v>
      </c>
      <c r="Q4" s="57" t="s">
        <v>58</v>
      </c>
      <c r="R4" s="64">
        <v>0.52</v>
      </c>
      <c r="S4" s="2" t="s">
        <v>4</v>
      </c>
      <c r="T4" s="3">
        <f>ROUND(R4*T$2,2)</f>
        <v>0</v>
      </c>
      <c r="U4" s="2" t="s">
        <v>70</v>
      </c>
      <c r="V4" s="129"/>
      <c r="W4" s="130"/>
      <c r="X4" s="1" t="s">
        <v>0</v>
      </c>
      <c r="Y4" s="57" t="s">
        <v>58</v>
      </c>
      <c r="Z4" s="64">
        <v>0.51</v>
      </c>
      <c r="AA4" s="2" t="s">
        <v>4</v>
      </c>
      <c r="AB4" s="3">
        <f>ROUND(Z4*AB$2,2)</f>
        <v>0</v>
      </c>
      <c r="AC4" s="2" t="s">
        <v>14</v>
      </c>
    </row>
    <row r="5" spans="1:29" ht="18.75" customHeight="1" x14ac:dyDescent="0.4">
      <c r="B5" s="1" t="s">
        <v>64</v>
      </c>
      <c r="C5" s="57" t="s">
        <v>58</v>
      </c>
      <c r="D5" s="64">
        <v>0.01</v>
      </c>
      <c r="E5" s="83" t="s">
        <v>63</v>
      </c>
      <c r="F5" s="3">
        <f>ROUND(D5*F$2,2)</f>
        <v>0.61</v>
      </c>
      <c r="G5" s="2" t="s">
        <v>70</v>
      </c>
      <c r="I5" s="1" t="s">
        <v>64</v>
      </c>
      <c r="J5" s="57" t="s">
        <v>58</v>
      </c>
      <c r="K5" s="64">
        <v>0.01</v>
      </c>
      <c r="L5" s="2" t="s">
        <v>63</v>
      </c>
      <c r="M5" s="3">
        <f>ROUND(K5*M$2,2)</f>
        <v>0.49</v>
      </c>
      <c r="N5" s="2" t="s">
        <v>70</v>
      </c>
      <c r="P5" s="1" t="s">
        <v>64</v>
      </c>
      <c r="Q5" s="57" t="s">
        <v>58</v>
      </c>
      <c r="R5" s="64">
        <v>0.01</v>
      </c>
      <c r="S5" s="2" t="s">
        <v>63</v>
      </c>
      <c r="T5" s="3">
        <f>ROUND(R5*T$2,2)</f>
        <v>0</v>
      </c>
      <c r="U5" s="2" t="s">
        <v>70</v>
      </c>
      <c r="V5" s="129"/>
      <c r="W5" s="130"/>
      <c r="X5" s="1" t="s">
        <v>64</v>
      </c>
      <c r="Y5" s="57" t="s">
        <v>58</v>
      </c>
      <c r="Z5" s="64">
        <v>0.01</v>
      </c>
      <c r="AA5" s="2" t="s">
        <v>4</v>
      </c>
      <c r="AB5" s="3">
        <f>ROUND(Z5*AB$2,2)</f>
        <v>0</v>
      </c>
      <c r="AC5" s="2" t="s">
        <v>14</v>
      </c>
    </row>
    <row r="6" spans="1:29" ht="18.75" customHeight="1" x14ac:dyDescent="0.4">
      <c r="B6" s="1" t="s">
        <v>60</v>
      </c>
      <c r="C6" s="57" t="s">
        <v>58</v>
      </c>
      <c r="D6" s="64">
        <v>0.14000000000000001</v>
      </c>
      <c r="E6" s="2" t="s">
        <v>5</v>
      </c>
      <c r="F6" s="3">
        <f>ROUND(D6*F$2,2)</f>
        <v>8.5</v>
      </c>
      <c r="G6" s="2" t="s">
        <v>70</v>
      </c>
      <c r="I6" s="1" t="s">
        <v>60</v>
      </c>
      <c r="J6" s="57" t="s">
        <v>58</v>
      </c>
      <c r="K6" s="64">
        <v>0.14000000000000001</v>
      </c>
      <c r="L6" s="2" t="s">
        <v>4</v>
      </c>
      <c r="M6" s="3">
        <f>ROUND(K6*M$2,2)</f>
        <v>6.87</v>
      </c>
      <c r="N6" s="2" t="s">
        <v>70</v>
      </c>
      <c r="P6" s="1" t="s">
        <v>60</v>
      </c>
      <c r="Q6" s="57" t="s">
        <v>58</v>
      </c>
      <c r="R6" s="64">
        <v>0.14000000000000001</v>
      </c>
      <c r="S6" s="2" t="s">
        <v>4</v>
      </c>
      <c r="T6" s="3">
        <f>ROUND(R6*T$2,2)</f>
        <v>0</v>
      </c>
      <c r="U6" s="2" t="s">
        <v>70</v>
      </c>
      <c r="V6" s="129"/>
      <c r="W6" s="130"/>
      <c r="X6" s="1" t="s">
        <v>60</v>
      </c>
      <c r="Y6" s="57" t="s">
        <v>58</v>
      </c>
      <c r="Z6" s="64">
        <v>0.14000000000000001</v>
      </c>
      <c r="AA6" s="2" t="s">
        <v>4</v>
      </c>
      <c r="AB6" s="3">
        <f>ROUND(Z6*AB$2,2)</f>
        <v>0</v>
      </c>
      <c r="AC6" s="2" t="s">
        <v>14</v>
      </c>
    </row>
    <row r="7" spans="1:29" ht="18.75" customHeight="1" x14ac:dyDescent="0.4">
      <c r="B7" s="1" t="s">
        <v>59</v>
      </c>
      <c r="C7" s="57" t="s">
        <v>58</v>
      </c>
      <c r="D7" s="64">
        <v>0.14000000000000001</v>
      </c>
      <c r="E7" s="2" t="s">
        <v>63</v>
      </c>
      <c r="F7" s="3">
        <f>ROUND(D7*F$2,2)</f>
        <v>8.5</v>
      </c>
      <c r="G7" s="2" t="s">
        <v>70</v>
      </c>
      <c r="I7" s="1" t="s">
        <v>59</v>
      </c>
      <c r="J7" s="57" t="s">
        <v>58</v>
      </c>
      <c r="K7" s="64">
        <v>0.14000000000000001</v>
      </c>
      <c r="L7" s="2" t="s">
        <v>63</v>
      </c>
      <c r="M7" s="3">
        <f>ROUND(K7*M$2,2)</f>
        <v>6.87</v>
      </c>
      <c r="N7" s="2" t="s">
        <v>70</v>
      </c>
      <c r="P7" s="1" t="s">
        <v>59</v>
      </c>
      <c r="Q7" s="57" t="s">
        <v>58</v>
      </c>
      <c r="R7" s="64">
        <v>0.14000000000000001</v>
      </c>
      <c r="S7" s="2" t="s">
        <v>63</v>
      </c>
      <c r="T7" s="3">
        <f>ROUND(R7*T$2,2)</f>
        <v>0</v>
      </c>
      <c r="U7" s="2" t="s">
        <v>70</v>
      </c>
      <c r="V7" s="129"/>
      <c r="W7" s="130"/>
      <c r="X7" s="1" t="s">
        <v>59</v>
      </c>
      <c r="Y7" s="57" t="s">
        <v>58</v>
      </c>
      <c r="Z7" s="64">
        <v>0.14000000000000001</v>
      </c>
      <c r="AA7" s="2" t="s">
        <v>4</v>
      </c>
      <c r="AB7" s="3">
        <f>ROUND(Z7*AB$2,2)</f>
        <v>0</v>
      </c>
      <c r="AC7" s="2" t="s">
        <v>14</v>
      </c>
    </row>
    <row r="8" spans="1:29" ht="18.75" customHeight="1" x14ac:dyDescent="0.4">
      <c r="B8" s="1" t="s">
        <v>67</v>
      </c>
      <c r="C8" s="57" t="s">
        <v>68</v>
      </c>
      <c r="D8" s="64">
        <v>0.3</v>
      </c>
      <c r="E8" s="2" t="s">
        <v>69</v>
      </c>
      <c r="F8" s="3">
        <f>ROUND(D8*F$2,2)</f>
        <v>18.21</v>
      </c>
      <c r="G8" s="2" t="s">
        <v>70</v>
      </c>
      <c r="I8" s="1" t="s">
        <v>67</v>
      </c>
      <c r="J8" s="57" t="s">
        <v>68</v>
      </c>
      <c r="K8" s="64"/>
      <c r="L8" s="2" t="s">
        <v>69</v>
      </c>
      <c r="M8" s="3"/>
      <c r="N8" s="2" t="s">
        <v>70</v>
      </c>
      <c r="P8" s="1" t="s">
        <v>67</v>
      </c>
      <c r="Q8" s="57" t="s">
        <v>68</v>
      </c>
      <c r="R8" s="64"/>
      <c r="S8" s="2" t="s">
        <v>69</v>
      </c>
      <c r="T8" s="3"/>
      <c r="U8" s="2" t="s">
        <v>70</v>
      </c>
      <c r="V8" s="129"/>
      <c r="W8" s="130"/>
      <c r="X8" s="1" t="s">
        <v>67</v>
      </c>
      <c r="Y8" s="57" t="s">
        <v>58</v>
      </c>
      <c r="Z8" s="64"/>
      <c r="AA8" s="2" t="s">
        <v>4</v>
      </c>
      <c r="AB8" s="3"/>
      <c r="AC8" s="2" t="s">
        <v>14</v>
      </c>
    </row>
    <row r="9" spans="1:29" ht="18.75" customHeight="1" x14ac:dyDescent="0.4">
      <c r="B9" s="1" t="s">
        <v>171</v>
      </c>
      <c r="C9" s="57" t="s">
        <v>58</v>
      </c>
      <c r="D9" s="64"/>
      <c r="E9" s="2" t="s">
        <v>4</v>
      </c>
      <c r="F9" s="3"/>
      <c r="G9" s="2" t="s">
        <v>14</v>
      </c>
      <c r="I9" s="1" t="s">
        <v>171</v>
      </c>
      <c r="J9" s="57" t="s">
        <v>58</v>
      </c>
      <c r="K9" s="64">
        <v>0.06</v>
      </c>
      <c r="L9" s="2" t="s">
        <v>4</v>
      </c>
      <c r="M9" s="3">
        <f>ROUND(K9*M$2,2)</f>
        <v>2.95</v>
      </c>
      <c r="N9" s="2" t="s">
        <v>14</v>
      </c>
      <c r="P9" s="1" t="s">
        <v>171</v>
      </c>
      <c r="Q9" s="57" t="s">
        <v>58</v>
      </c>
      <c r="R9" s="64">
        <v>0.06</v>
      </c>
      <c r="S9" s="2" t="s">
        <v>4</v>
      </c>
      <c r="T9" s="3">
        <f>ROUND(R9*T$2,2)</f>
        <v>0</v>
      </c>
      <c r="U9" s="2" t="s">
        <v>14</v>
      </c>
      <c r="V9" s="129"/>
      <c r="W9" s="130"/>
      <c r="X9" s="1" t="s">
        <v>171</v>
      </c>
      <c r="Y9" s="57" t="s">
        <v>58</v>
      </c>
      <c r="Z9" s="64">
        <v>0.06</v>
      </c>
      <c r="AA9" s="2" t="s">
        <v>4</v>
      </c>
      <c r="AB9" s="3">
        <f>ROUND(Z9*AB$2,2)</f>
        <v>0</v>
      </c>
      <c r="AC9" s="2" t="s">
        <v>14</v>
      </c>
    </row>
    <row r="10" spans="1:29" ht="18.75" customHeight="1" x14ac:dyDescent="0.4">
      <c r="B10" s="1" t="s">
        <v>112</v>
      </c>
      <c r="C10" s="57"/>
      <c r="D10" s="99"/>
      <c r="E10" s="2"/>
      <c r="F10" s="63">
        <f>F2</f>
        <v>60.7</v>
      </c>
      <c r="G10" s="2" t="s">
        <v>106</v>
      </c>
      <c r="H10" s="4"/>
      <c r="I10" s="1" t="s">
        <v>112</v>
      </c>
      <c r="J10" s="57"/>
      <c r="K10" s="99"/>
      <c r="L10" s="2"/>
      <c r="M10" s="63">
        <f>M2</f>
        <v>49.1</v>
      </c>
      <c r="N10" s="2" t="s">
        <v>106</v>
      </c>
      <c r="P10" s="1" t="s">
        <v>112</v>
      </c>
      <c r="Q10" s="57"/>
      <c r="R10" s="99"/>
      <c r="S10" s="2"/>
      <c r="T10" s="63">
        <f>T2</f>
        <v>0</v>
      </c>
      <c r="U10" s="2" t="s">
        <v>106</v>
      </c>
      <c r="V10" s="129"/>
      <c r="W10" s="130"/>
      <c r="X10" s="1" t="s">
        <v>112</v>
      </c>
      <c r="Y10" s="57"/>
      <c r="Z10" s="127"/>
      <c r="AA10" s="2"/>
      <c r="AB10" s="63">
        <f>AB2</f>
        <v>0</v>
      </c>
      <c r="AC10" s="2" t="s">
        <v>106</v>
      </c>
    </row>
    <row r="11" spans="1:29" ht="18.75" customHeight="1" x14ac:dyDescent="0.4">
      <c r="B11" s="1" t="s">
        <v>113</v>
      </c>
      <c r="C11" s="57"/>
      <c r="D11" s="99"/>
      <c r="E11" s="2"/>
      <c r="F11" s="63">
        <f>F2</f>
        <v>60.7</v>
      </c>
      <c r="G11" s="2" t="s">
        <v>110</v>
      </c>
      <c r="H11" s="4"/>
      <c r="I11" s="1" t="s">
        <v>113</v>
      </c>
      <c r="J11" s="57"/>
      <c r="K11" s="99"/>
      <c r="L11" s="2"/>
      <c r="M11" s="63">
        <f>M2</f>
        <v>49.1</v>
      </c>
      <c r="N11" s="2" t="s">
        <v>110</v>
      </c>
      <c r="P11" s="1" t="s">
        <v>113</v>
      </c>
      <c r="Q11" s="57"/>
      <c r="R11" s="99"/>
      <c r="S11" s="2"/>
      <c r="T11" s="63">
        <f>T2</f>
        <v>0</v>
      </c>
      <c r="U11" s="2" t="s">
        <v>110</v>
      </c>
      <c r="V11" s="129"/>
      <c r="W11" s="130"/>
      <c r="X11" s="1" t="s">
        <v>113</v>
      </c>
      <c r="Y11" s="57"/>
      <c r="Z11" s="127"/>
      <c r="AA11" s="2"/>
      <c r="AB11" s="63">
        <f>AB2</f>
        <v>0</v>
      </c>
      <c r="AC11" s="2" t="s">
        <v>3</v>
      </c>
    </row>
    <row r="12" spans="1:29" ht="18.75" customHeight="1" x14ac:dyDescent="0.4">
      <c r="B12" s="1" t="s">
        <v>176</v>
      </c>
      <c r="C12" s="57"/>
      <c r="D12" s="99"/>
      <c r="E12" s="2"/>
      <c r="F12" s="63"/>
      <c r="G12" s="2" t="s">
        <v>3</v>
      </c>
      <c r="H12" s="4"/>
      <c r="I12" s="1" t="s">
        <v>176</v>
      </c>
      <c r="J12" s="57"/>
      <c r="K12" s="99"/>
      <c r="L12" s="2"/>
      <c r="M12" s="63"/>
      <c r="N12" s="2" t="s">
        <v>3</v>
      </c>
      <c r="P12" s="1" t="s">
        <v>176</v>
      </c>
      <c r="Q12" s="57"/>
      <c r="R12" s="99"/>
      <c r="S12" s="2"/>
      <c r="T12" s="63">
        <f>T2</f>
        <v>0</v>
      </c>
      <c r="U12" s="2" t="s">
        <v>3</v>
      </c>
      <c r="V12" s="129"/>
      <c r="W12" s="130"/>
      <c r="X12" s="1" t="s">
        <v>176</v>
      </c>
      <c r="Y12" s="57"/>
      <c r="Z12" s="127"/>
      <c r="AA12" s="2"/>
      <c r="AB12" s="63"/>
      <c r="AC12" s="2" t="s">
        <v>3</v>
      </c>
    </row>
    <row r="13" spans="1:29" ht="18.75" customHeight="1" x14ac:dyDescent="0.4">
      <c r="B13" s="1" t="s">
        <v>173</v>
      </c>
      <c r="C13" s="57"/>
      <c r="D13" s="99"/>
      <c r="E13" s="2"/>
      <c r="F13" s="63"/>
      <c r="G13" s="2" t="s">
        <v>174</v>
      </c>
      <c r="H13" s="4"/>
      <c r="I13" s="1" t="s">
        <v>173</v>
      </c>
      <c r="J13" s="57"/>
      <c r="K13" s="99"/>
      <c r="L13" s="2"/>
      <c r="M13" s="63">
        <f>M2</f>
        <v>49.1</v>
      </c>
      <c r="N13" s="2" t="s">
        <v>174</v>
      </c>
      <c r="P13" s="1" t="s">
        <v>173</v>
      </c>
      <c r="Q13" s="57"/>
      <c r="R13" s="99"/>
      <c r="S13" s="2"/>
      <c r="T13" s="63"/>
      <c r="U13" s="2" t="s">
        <v>174</v>
      </c>
      <c r="V13" s="129"/>
      <c r="W13" s="130"/>
      <c r="X13" s="1" t="s">
        <v>173</v>
      </c>
      <c r="Y13" s="57"/>
      <c r="Z13" s="127"/>
      <c r="AA13" s="2"/>
      <c r="AB13" s="63"/>
      <c r="AC13" s="2" t="s">
        <v>3</v>
      </c>
    </row>
    <row r="14" spans="1:29" ht="18.75" customHeight="1" x14ac:dyDescent="0.4">
      <c r="B14" s="1" t="s">
        <v>55</v>
      </c>
      <c r="C14" s="57" t="s">
        <v>57</v>
      </c>
      <c r="D14" s="64">
        <v>0.65</v>
      </c>
      <c r="E14" s="2" t="s">
        <v>3</v>
      </c>
      <c r="F14" s="3">
        <f t="shared" ref="F14:F22" si="0">ROUND(D14*F$2,2)</f>
        <v>39.46</v>
      </c>
      <c r="G14" s="2" t="s">
        <v>69</v>
      </c>
      <c r="H14" s="4"/>
      <c r="I14" s="1" t="s">
        <v>55</v>
      </c>
      <c r="J14" s="57" t="s">
        <v>57</v>
      </c>
      <c r="K14" s="64">
        <v>0.65</v>
      </c>
      <c r="L14" s="2" t="s">
        <v>3</v>
      </c>
      <c r="M14" s="3">
        <f t="shared" ref="M14:M22" si="1">ROUND(K14*M$2,2)</f>
        <v>31.92</v>
      </c>
      <c r="N14" s="2" t="s">
        <v>69</v>
      </c>
      <c r="P14" s="1" t="s">
        <v>55</v>
      </c>
      <c r="Q14" s="57" t="s">
        <v>57</v>
      </c>
      <c r="R14" s="64">
        <v>0.65</v>
      </c>
      <c r="S14" s="2" t="s">
        <v>3</v>
      </c>
      <c r="T14" s="3">
        <f>ROUND(R14*T$2,2)</f>
        <v>0</v>
      </c>
      <c r="U14" s="2" t="s">
        <v>69</v>
      </c>
      <c r="V14" s="129"/>
      <c r="W14" s="130"/>
      <c r="X14" s="1" t="s">
        <v>55</v>
      </c>
      <c r="Y14" s="57" t="s">
        <v>57</v>
      </c>
      <c r="Z14" s="64">
        <v>0.75</v>
      </c>
      <c r="AA14" s="2" t="s">
        <v>3</v>
      </c>
      <c r="AB14" s="3">
        <f t="shared" ref="AB14:AB22" si="2">ROUND(Z14*AB$2,2)</f>
        <v>0</v>
      </c>
      <c r="AC14" s="2" t="s">
        <v>4</v>
      </c>
    </row>
    <row r="15" spans="1:29" ht="18.75" customHeight="1" x14ac:dyDescent="0.4">
      <c r="B15" s="1" t="s">
        <v>65</v>
      </c>
      <c r="C15" s="57" t="s">
        <v>57</v>
      </c>
      <c r="D15" s="64">
        <v>0.3</v>
      </c>
      <c r="E15" s="2" t="s">
        <v>56</v>
      </c>
      <c r="F15" s="3">
        <f t="shared" si="0"/>
        <v>18.21</v>
      </c>
      <c r="G15" s="2" t="s">
        <v>69</v>
      </c>
      <c r="H15" s="4"/>
      <c r="I15" s="1" t="s">
        <v>65</v>
      </c>
      <c r="J15" s="57" t="s">
        <v>57</v>
      </c>
      <c r="K15" s="64">
        <v>0.3</v>
      </c>
      <c r="L15" s="2" t="s">
        <v>56</v>
      </c>
      <c r="M15" s="3">
        <f t="shared" si="1"/>
        <v>14.73</v>
      </c>
      <c r="N15" s="2" t="s">
        <v>69</v>
      </c>
      <c r="P15" s="1" t="s">
        <v>65</v>
      </c>
      <c r="Q15" s="57" t="s">
        <v>57</v>
      </c>
      <c r="R15" s="64">
        <v>0.3</v>
      </c>
      <c r="S15" s="2" t="s">
        <v>56</v>
      </c>
      <c r="T15" s="3">
        <f>ROUND(R15*T$2,2)</f>
        <v>0</v>
      </c>
      <c r="U15" s="2" t="s">
        <v>69</v>
      </c>
      <c r="V15" s="129"/>
      <c r="W15" s="130"/>
      <c r="X15" s="1" t="s">
        <v>65</v>
      </c>
      <c r="Y15" s="57" t="s">
        <v>57</v>
      </c>
      <c r="Z15" s="64">
        <v>0.3</v>
      </c>
      <c r="AA15" s="2" t="s">
        <v>3</v>
      </c>
      <c r="AB15" s="3">
        <f t="shared" si="2"/>
        <v>0</v>
      </c>
      <c r="AC15" s="2" t="s">
        <v>4</v>
      </c>
    </row>
    <row r="16" spans="1:29" ht="18.75" customHeight="1" x14ac:dyDescent="0.4">
      <c r="B16" s="1" t="s">
        <v>66</v>
      </c>
      <c r="C16" s="57" t="s">
        <v>57</v>
      </c>
      <c r="D16" s="64">
        <v>0.5</v>
      </c>
      <c r="E16" s="2" t="s">
        <v>56</v>
      </c>
      <c r="F16" s="3">
        <f t="shared" si="0"/>
        <v>30.35</v>
      </c>
      <c r="G16" s="2" t="s">
        <v>69</v>
      </c>
      <c r="H16" s="4"/>
      <c r="I16" s="1" t="s">
        <v>66</v>
      </c>
      <c r="J16" s="57" t="s">
        <v>57</v>
      </c>
      <c r="K16" s="64">
        <v>0.5</v>
      </c>
      <c r="L16" s="2" t="s">
        <v>56</v>
      </c>
      <c r="M16" s="3">
        <f>ROUND(K16*M$2,2)</f>
        <v>24.55</v>
      </c>
      <c r="N16" s="2" t="s">
        <v>69</v>
      </c>
      <c r="P16" s="1" t="s">
        <v>66</v>
      </c>
      <c r="Q16" s="57" t="s">
        <v>57</v>
      </c>
      <c r="R16" s="64">
        <v>0.5</v>
      </c>
      <c r="S16" s="2" t="s">
        <v>56</v>
      </c>
      <c r="T16" s="3">
        <f t="shared" ref="T16:T22" si="3">ROUND(R16*T$2,2)</f>
        <v>0</v>
      </c>
      <c r="U16" s="2" t="s">
        <v>69</v>
      </c>
      <c r="V16" s="129"/>
      <c r="W16" s="130"/>
      <c r="X16" s="1" t="s">
        <v>66</v>
      </c>
      <c r="Y16" s="57" t="s">
        <v>57</v>
      </c>
      <c r="Z16" s="64">
        <v>0.5</v>
      </c>
      <c r="AA16" s="2" t="s">
        <v>3</v>
      </c>
      <c r="AB16" s="3">
        <f t="shared" si="2"/>
        <v>0</v>
      </c>
      <c r="AC16" s="2" t="s">
        <v>4</v>
      </c>
    </row>
    <row r="17" spans="2:29" ht="18.75" customHeight="1" x14ac:dyDescent="0.4">
      <c r="B17" s="1" t="s">
        <v>204</v>
      </c>
      <c r="C17" s="57" t="s">
        <v>57</v>
      </c>
      <c r="D17" s="64">
        <v>0.1</v>
      </c>
      <c r="E17" s="2" t="s">
        <v>3</v>
      </c>
      <c r="F17" s="3">
        <f t="shared" ref="F17" si="4">ROUND(D17*F$2,2)</f>
        <v>6.07</v>
      </c>
      <c r="G17" s="2" t="s">
        <v>205</v>
      </c>
      <c r="H17" s="4"/>
      <c r="I17" s="1" t="s">
        <v>204</v>
      </c>
      <c r="J17" s="57" t="s">
        <v>57</v>
      </c>
      <c r="K17" s="64">
        <v>0.1</v>
      </c>
      <c r="L17" s="2" t="s">
        <v>3</v>
      </c>
      <c r="M17" s="3">
        <f>ROUND(K17*M$2,2)</f>
        <v>4.91</v>
      </c>
      <c r="N17" s="2" t="s">
        <v>205</v>
      </c>
      <c r="P17" s="1" t="s">
        <v>204</v>
      </c>
      <c r="Q17" s="57" t="s">
        <v>57</v>
      </c>
      <c r="R17" s="64">
        <v>0.1</v>
      </c>
      <c r="S17" s="2" t="s">
        <v>3</v>
      </c>
      <c r="T17" s="3">
        <f t="shared" ref="T17" si="5">ROUND(R17*T$2,2)</f>
        <v>0</v>
      </c>
      <c r="U17" s="2" t="s">
        <v>205</v>
      </c>
      <c r="V17" s="129"/>
      <c r="W17" s="130"/>
      <c r="X17" s="1" t="s">
        <v>204</v>
      </c>
      <c r="Y17" s="57" t="s">
        <v>57</v>
      </c>
      <c r="Z17" s="64">
        <v>0.1</v>
      </c>
      <c r="AA17" s="2" t="s">
        <v>3</v>
      </c>
      <c r="AB17" s="3">
        <f t="shared" ref="AB17" si="6">ROUND(Z17*AB$2,2)</f>
        <v>0</v>
      </c>
      <c r="AC17" s="2" t="s">
        <v>205</v>
      </c>
    </row>
    <row r="18" spans="2:29" ht="18.75" customHeight="1" x14ac:dyDescent="0.4">
      <c r="B18" s="1" t="s">
        <v>1</v>
      </c>
      <c r="C18" s="57" t="s">
        <v>58</v>
      </c>
      <c r="D18" s="64">
        <v>0.04</v>
      </c>
      <c r="E18" s="2" t="s">
        <v>4</v>
      </c>
      <c r="F18" s="3">
        <f t="shared" si="0"/>
        <v>2.4300000000000002</v>
      </c>
      <c r="G18" s="2" t="s">
        <v>14</v>
      </c>
      <c r="I18" s="1" t="s">
        <v>1</v>
      </c>
      <c r="J18" s="57" t="s">
        <v>58</v>
      </c>
      <c r="K18" s="64">
        <v>0.04</v>
      </c>
      <c r="L18" s="2" t="s">
        <v>4</v>
      </c>
      <c r="M18" s="3">
        <f t="shared" si="1"/>
        <v>1.96</v>
      </c>
      <c r="N18" s="2" t="s">
        <v>14</v>
      </c>
      <c r="P18" s="1" t="s">
        <v>1</v>
      </c>
      <c r="Q18" s="57" t="s">
        <v>58</v>
      </c>
      <c r="R18" s="64">
        <v>0.04</v>
      </c>
      <c r="S18" s="2" t="s">
        <v>3</v>
      </c>
      <c r="T18" s="3">
        <f>ROUND(R18*T$2,2)</f>
        <v>0</v>
      </c>
      <c r="U18" s="2" t="s">
        <v>14</v>
      </c>
      <c r="V18" s="129"/>
      <c r="W18" s="130"/>
      <c r="X18" s="1" t="s">
        <v>1</v>
      </c>
      <c r="Y18" s="57" t="s">
        <v>58</v>
      </c>
      <c r="Z18" s="64">
        <v>0.04</v>
      </c>
      <c r="AA18" s="2" t="s">
        <v>4</v>
      </c>
      <c r="AB18" s="3">
        <f t="shared" si="2"/>
        <v>0</v>
      </c>
      <c r="AC18" s="2" t="s">
        <v>14</v>
      </c>
    </row>
    <row r="19" spans="2:29" ht="18.75" customHeight="1" x14ac:dyDescent="0.4">
      <c r="B19" s="1" t="s">
        <v>61</v>
      </c>
      <c r="C19" s="57" t="s">
        <v>57</v>
      </c>
      <c r="D19" s="64">
        <v>0.5</v>
      </c>
      <c r="E19" s="2" t="s">
        <v>56</v>
      </c>
      <c r="F19" s="3">
        <f t="shared" si="0"/>
        <v>30.35</v>
      </c>
      <c r="G19" s="2" t="s">
        <v>69</v>
      </c>
      <c r="I19" s="1" t="s">
        <v>61</v>
      </c>
      <c r="J19" s="57" t="s">
        <v>57</v>
      </c>
      <c r="K19" s="64">
        <v>0.5</v>
      </c>
      <c r="L19" s="2" t="s">
        <v>56</v>
      </c>
      <c r="M19" s="3">
        <f t="shared" si="1"/>
        <v>24.55</v>
      </c>
      <c r="N19" s="2" t="s">
        <v>69</v>
      </c>
      <c r="P19" s="1" t="s">
        <v>61</v>
      </c>
      <c r="Q19" s="57" t="s">
        <v>57</v>
      </c>
      <c r="R19" s="64">
        <v>0.5</v>
      </c>
      <c r="S19" s="2" t="s">
        <v>56</v>
      </c>
      <c r="T19" s="3">
        <f t="shared" si="3"/>
        <v>0</v>
      </c>
      <c r="U19" s="2" t="s">
        <v>69</v>
      </c>
      <c r="V19" s="129"/>
      <c r="W19" s="130"/>
      <c r="X19" s="1" t="s">
        <v>61</v>
      </c>
      <c r="Y19" s="57" t="s">
        <v>57</v>
      </c>
      <c r="Z19" s="64">
        <v>0.5</v>
      </c>
      <c r="AA19" s="2" t="s">
        <v>3</v>
      </c>
      <c r="AB19" s="3">
        <f t="shared" si="2"/>
        <v>0</v>
      </c>
      <c r="AC19" s="2" t="s">
        <v>4</v>
      </c>
    </row>
    <row r="20" spans="2:29" ht="18.75" customHeight="1" x14ac:dyDescent="0.4">
      <c r="B20" s="1" t="s">
        <v>209</v>
      </c>
      <c r="C20" s="57" t="s">
        <v>57</v>
      </c>
      <c r="D20" s="64">
        <v>0.5</v>
      </c>
      <c r="E20" s="2" t="s">
        <v>56</v>
      </c>
      <c r="F20" s="3">
        <f t="shared" si="0"/>
        <v>30.35</v>
      </c>
      <c r="G20" s="2" t="s">
        <v>69</v>
      </c>
      <c r="I20" s="1" t="s">
        <v>209</v>
      </c>
      <c r="J20" s="57" t="s">
        <v>57</v>
      </c>
      <c r="K20" s="64">
        <v>0.5</v>
      </c>
      <c r="L20" s="2" t="s">
        <v>56</v>
      </c>
      <c r="M20" s="3">
        <f t="shared" si="1"/>
        <v>24.55</v>
      </c>
      <c r="N20" s="2" t="s">
        <v>69</v>
      </c>
      <c r="P20" s="1" t="s">
        <v>209</v>
      </c>
      <c r="Q20" s="57" t="s">
        <v>57</v>
      </c>
      <c r="R20" s="64">
        <v>0.5</v>
      </c>
      <c r="S20" s="2" t="s">
        <v>3</v>
      </c>
      <c r="T20" s="3">
        <f t="shared" si="3"/>
        <v>0</v>
      </c>
      <c r="U20" s="2" t="s">
        <v>4</v>
      </c>
      <c r="V20" s="129"/>
      <c r="W20" s="130"/>
      <c r="X20" s="1" t="s">
        <v>209</v>
      </c>
      <c r="Y20" s="57" t="s">
        <v>57</v>
      </c>
      <c r="Z20" s="64">
        <v>0.5</v>
      </c>
      <c r="AA20" s="2" t="s">
        <v>3</v>
      </c>
      <c r="AB20" s="3">
        <f t="shared" si="2"/>
        <v>0</v>
      </c>
      <c r="AC20" s="2" t="s">
        <v>4</v>
      </c>
    </row>
    <row r="21" spans="2:29" ht="18.75" customHeight="1" x14ac:dyDescent="0.4">
      <c r="B21" s="1" t="s">
        <v>107</v>
      </c>
      <c r="C21" s="57" t="s">
        <v>57</v>
      </c>
      <c r="D21" s="64">
        <v>0.5</v>
      </c>
      <c r="E21" s="2" t="s">
        <v>56</v>
      </c>
      <c r="F21" s="3">
        <f t="shared" si="0"/>
        <v>30.35</v>
      </c>
      <c r="G21" s="2" t="s">
        <v>69</v>
      </c>
      <c r="I21" s="1" t="s">
        <v>107</v>
      </c>
      <c r="J21" s="57" t="s">
        <v>57</v>
      </c>
      <c r="K21" s="64">
        <v>0.5</v>
      </c>
      <c r="L21" s="2" t="s">
        <v>56</v>
      </c>
      <c r="M21" s="3">
        <f t="shared" si="1"/>
        <v>24.55</v>
      </c>
      <c r="N21" s="2" t="s">
        <v>69</v>
      </c>
      <c r="P21" s="1" t="s">
        <v>107</v>
      </c>
      <c r="Q21" s="57" t="s">
        <v>57</v>
      </c>
      <c r="R21" s="64">
        <v>0.5</v>
      </c>
      <c r="S21" s="2" t="s">
        <v>56</v>
      </c>
      <c r="T21" s="3">
        <f t="shared" si="3"/>
        <v>0</v>
      </c>
      <c r="U21" s="2" t="s">
        <v>69</v>
      </c>
      <c r="V21" s="129"/>
      <c r="W21" s="130"/>
      <c r="X21" s="1" t="s">
        <v>107</v>
      </c>
      <c r="Y21" s="57" t="s">
        <v>57</v>
      </c>
      <c r="Z21" s="64">
        <v>0.5</v>
      </c>
      <c r="AA21" s="2" t="s">
        <v>3</v>
      </c>
      <c r="AB21" s="3">
        <f t="shared" si="2"/>
        <v>0</v>
      </c>
      <c r="AC21" s="2" t="s">
        <v>4</v>
      </c>
    </row>
    <row r="22" spans="2:29" ht="18.75" customHeight="1" x14ac:dyDescent="0.4">
      <c r="B22" s="1" t="s">
        <v>62</v>
      </c>
      <c r="C22" s="57" t="s">
        <v>57</v>
      </c>
      <c r="D22" s="64">
        <v>0.8</v>
      </c>
      <c r="E22" s="2" t="s">
        <v>3</v>
      </c>
      <c r="F22" s="3">
        <f t="shared" si="0"/>
        <v>48.56</v>
      </c>
      <c r="G22" s="2" t="s">
        <v>69</v>
      </c>
      <c r="I22" s="1" t="s">
        <v>62</v>
      </c>
      <c r="J22" s="57" t="s">
        <v>57</v>
      </c>
      <c r="K22" s="64">
        <v>0.8</v>
      </c>
      <c r="L22" s="2" t="s">
        <v>3</v>
      </c>
      <c r="M22" s="3">
        <f t="shared" si="1"/>
        <v>39.28</v>
      </c>
      <c r="N22" s="2" t="s">
        <v>69</v>
      </c>
      <c r="P22" s="1" t="s">
        <v>62</v>
      </c>
      <c r="Q22" s="57" t="s">
        <v>57</v>
      </c>
      <c r="R22" s="64">
        <v>0.8</v>
      </c>
      <c r="S22" s="2" t="s">
        <v>3</v>
      </c>
      <c r="T22" s="3">
        <f t="shared" si="3"/>
        <v>0</v>
      </c>
      <c r="U22" s="2" t="s">
        <v>69</v>
      </c>
      <c r="V22" s="129"/>
      <c r="W22" s="130"/>
      <c r="X22" s="1" t="s">
        <v>62</v>
      </c>
      <c r="Y22" s="57" t="s">
        <v>57</v>
      </c>
      <c r="Z22" s="64">
        <v>0.8</v>
      </c>
      <c r="AA22" s="2" t="s">
        <v>3</v>
      </c>
      <c r="AB22" s="3">
        <f t="shared" si="2"/>
        <v>0</v>
      </c>
      <c r="AC22" s="2" t="s">
        <v>4</v>
      </c>
    </row>
    <row r="23" spans="2:29" ht="35.25" customHeight="1" x14ac:dyDescent="0.4">
      <c r="D23" s="4"/>
      <c r="I23" s="170"/>
      <c r="J23" s="171"/>
      <c r="K23" s="171"/>
      <c r="L23" s="171"/>
      <c r="M23" s="171"/>
      <c r="N23" s="171"/>
    </row>
    <row r="25" spans="2:29" ht="19.5" thickBot="1" x14ac:dyDescent="0.45">
      <c r="B25" s="5" t="s">
        <v>169</v>
      </c>
      <c r="C25" s="56"/>
      <c r="D25" s="172" t="s">
        <v>73</v>
      </c>
      <c r="E25" s="172"/>
      <c r="F25" s="156">
        <f>★全体計画整理表!H21</f>
        <v>0</v>
      </c>
      <c r="G25" s="156"/>
      <c r="H25" s="84"/>
      <c r="I25" s="84" t="s">
        <v>170</v>
      </c>
      <c r="J25" s="85"/>
      <c r="K25" s="166" t="s">
        <v>73</v>
      </c>
      <c r="L25" s="166"/>
      <c r="M25" s="156">
        <f>★全体計画整理表!I21</f>
        <v>0</v>
      </c>
      <c r="N25" s="156"/>
      <c r="O25" s="86"/>
      <c r="P25" s="84" t="s">
        <v>194</v>
      </c>
      <c r="Q25" s="85"/>
      <c r="R25" s="166" t="s">
        <v>73</v>
      </c>
      <c r="S25" s="166"/>
      <c r="T25" s="156">
        <f>★全体計画整理表!J22</f>
        <v>36.199999999999996</v>
      </c>
      <c r="U25" s="156"/>
      <c r="X25" s="5" t="s">
        <v>71</v>
      </c>
      <c r="Y25" s="56"/>
      <c r="Z25" s="162">
        <f>F2+M2+T2+F25+M25+T25</f>
        <v>146</v>
      </c>
      <c r="AA25" s="162"/>
    </row>
    <row r="26" spans="2:29" x14ac:dyDescent="0.4">
      <c r="B26" s="1" t="s">
        <v>2</v>
      </c>
      <c r="C26" s="157" t="s">
        <v>111</v>
      </c>
      <c r="D26" s="158"/>
      <c r="E26" s="159"/>
      <c r="F26" s="157" t="s">
        <v>74</v>
      </c>
      <c r="G26" s="159"/>
      <c r="I26" s="1" t="s">
        <v>2</v>
      </c>
      <c r="J26" s="157" t="s">
        <v>111</v>
      </c>
      <c r="K26" s="158"/>
      <c r="L26" s="159"/>
      <c r="M26" s="157" t="s">
        <v>74</v>
      </c>
      <c r="N26" s="159"/>
      <c r="P26" s="1" t="s">
        <v>2</v>
      </c>
      <c r="Q26" s="157" t="s">
        <v>111</v>
      </c>
      <c r="R26" s="158"/>
      <c r="S26" s="159"/>
      <c r="T26" s="157" t="s">
        <v>74</v>
      </c>
      <c r="U26" s="159"/>
      <c r="V26" s="160" t="s">
        <v>195</v>
      </c>
      <c r="W26" s="161"/>
      <c r="X26" s="119" t="s">
        <v>2</v>
      </c>
      <c r="Y26" s="163" t="s">
        <v>196</v>
      </c>
      <c r="Z26" s="164"/>
      <c r="AA26" s="165"/>
    </row>
    <row r="27" spans="2:29" x14ac:dyDescent="0.4">
      <c r="B27" s="1" t="s">
        <v>0</v>
      </c>
      <c r="C27" s="57" t="s">
        <v>58</v>
      </c>
      <c r="D27" s="64">
        <v>0.52</v>
      </c>
      <c r="E27" s="2" t="s">
        <v>4</v>
      </c>
      <c r="F27" s="3">
        <f>ROUND(D27*F$25,2)</f>
        <v>0</v>
      </c>
      <c r="G27" s="2" t="s">
        <v>14</v>
      </c>
      <c r="I27" s="54" t="s">
        <v>0</v>
      </c>
      <c r="J27" s="57" t="s">
        <v>58</v>
      </c>
      <c r="K27" s="64">
        <v>0.73</v>
      </c>
      <c r="L27" s="2" t="s">
        <v>4</v>
      </c>
      <c r="M27" s="3">
        <f>ROUND(K27*M$25,2)</f>
        <v>0</v>
      </c>
      <c r="N27" s="2" t="s">
        <v>14</v>
      </c>
      <c r="P27" s="1" t="s">
        <v>0</v>
      </c>
      <c r="Q27" s="57" t="s">
        <v>58</v>
      </c>
      <c r="R27" s="126">
        <v>0.52</v>
      </c>
      <c r="S27" s="2" t="s">
        <v>4</v>
      </c>
      <c r="T27" s="3">
        <f>ROUND(R27*T$25,2)</f>
        <v>18.82</v>
      </c>
      <c r="U27" s="2" t="s">
        <v>14</v>
      </c>
      <c r="V27" s="160"/>
      <c r="W27" s="161"/>
      <c r="X27" s="120" t="s">
        <v>0</v>
      </c>
      <c r="Y27" s="65" t="s">
        <v>123</v>
      </c>
      <c r="Z27" s="122">
        <f t="shared" ref="Z27:Z45" si="7">F4+M4+T4+F27+M27+T27+AB4</f>
        <v>90.47999999999999</v>
      </c>
      <c r="AA27" s="124" t="s">
        <v>14</v>
      </c>
    </row>
    <row r="28" spans="2:29" x14ac:dyDescent="0.4">
      <c r="B28" s="1" t="s">
        <v>64</v>
      </c>
      <c r="C28" s="57" t="s">
        <v>58</v>
      </c>
      <c r="D28" s="64">
        <v>0.01</v>
      </c>
      <c r="E28" s="83" t="s">
        <v>4</v>
      </c>
      <c r="F28" s="3">
        <f t="shared" ref="F28:F45" si="8">ROUND(D28*F$25,2)</f>
        <v>0</v>
      </c>
      <c r="G28" s="2" t="s">
        <v>14</v>
      </c>
      <c r="I28" s="1" t="s">
        <v>64</v>
      </c>
      <c r="J28" s="57" t="s">
        <v>58</v>
      </c>
      <c r="K28" s="64">
        <v>0.01</v>
      </c>
      <c r="L28" s="2" t="s">
        <v>4</v>
      </c>
      <c r="M28" s="3">
        <f t="shared" ref="M28:M45" si="9">ROUND(K28*M$25,2)</f>
        <v>0</v>
      </c>
      <c r="N28" s="2" t="s">
        <v>14</v>
      </c>
      <c r="P28" s="1" t="s">
        <v>64</v>
      </c>
      <c r="Q28" s="57" t="s">
        <v>58</v>
      </c>
      <c r="R28" s="126">
        <v>0.01</v>
      </c>
      <c r="S28" s="2" t="s">
        <v>4</v>
      </c>
      <c r="T28" s="3">
        <f t="shared" ref="T28:T45" si="10">ROUND(R28*T$25,2)</f>
        <v>0.36</v>
      </c>
      <c r="U28" s="2" t="s">
        <v>14</v>
      </c>
      <c r="V28" s="160"/>
      <c r="W28" s="161"/>
      <c r="X28" s="120" t="s">
        <v>64</v>
      </c>
      <c r="Y28" s="65" t="s">
        <v>123</v>
      </c>
      <c r="Z28" s="122">
        <f t="shared" si="7"/>
        <v>1.46</v>
      </c>
      <c r="AA28" s="124" t="s">
        <v>108</v>
      </c>
    </row>
    <row r="29" spans="2:29" x14ac:dyDescent="0.4">
      <c r="B29" s="1" t="s">
        <v>60</v>
      </c>
      <c r="C29" s="57" t="s">
        <v>58</v>
      </c>
      <c r="D29" s="64">
        <v>0.14000000000000001</v>
      </c>
      <c r="E29" s="2" t="s">
        <v>4</v>
      </c>
      <c r="F29" s="3">
        <f>ROUND(D29*F$25,2)</f>
        <v>0</v>
      </c>
      <c r="G29" s="2" t="s">
        <v>14</v>
      </c>
      <c r="I29" s="1" t="s">
        <v>60</v>
      </c>
      <c r="J29" s="57" t="s">
        <v>58</v>
      </c>
      <c r="K29" s="64">
        <v>0.21</v>
      </c>
      <c r="L29" s="2" t="s">
        <v>4</v>
      </c>
      <c r="M29" s="3">
        <f t="shared" si="9"/>
        <v>0</v>
      </c>
      <c r="N29" s="2" t="s">
        <v>14</v>
      </c>
      <c r="P29" s="1" t="s">
        <v>60</v>
      </c>
      <c r="Q29" s="57" t="s">
        <v>58</v>
      </c>
      <c r="R29" s="126">
        <v>0.37</v>
      </c>
      <c r="S29" s="2" t="s">
        <v>4</v>
      </c>
      <c r="T29" s="3">
        <f t="shared" si="10"/>
        <v>13.39</v>
      </c>
      <c r="U29" s="2" t="s">
        <v>14</v>
      </c>
      <c r="V29" s="160"/>
      <c r="W29" s="161"/>
      <c r="X29" s="120" t="s">
        <v>60</v>
      </c>
      <c r="Y29" s="65" t="s">
        <v>123</v>
      </c>
      <c r="Z29" s="122">
        <f t="shared" si="7"/>
        <v>28.76</v>
      </c>
      <c r="AA29" s="124" t="s">
        <v>108</v>
      </c>
    </row>
    <row r="30" spans="2:29" x14ac:dyDescent="0.4">
      <c r="B30" s="1" t="s">
        <v>59</v>
      </c>
      <c r="C30" s="57" t="s">
        <v>58</v>
      </c>
      <c r="D30" s="64">
        <v>0.14000000000000001</v>
      </c>
      <c r="E30" s="2" t="s">
        <v>4</v>
      </c>
      <c r="F30" s="3">
        <f t="shared" si="8"/>
        <v>0</v>
      </c>
      <c r="G30" s="2" t="s">
        <v>14</v>
      </c>
      <c r="I30" s="1" t="s">
        <v>59</v>
      </c>
      <c r="J30" s="57" t="s">
        <v>58</v>
      </c>
      <c r="K30" s="64">
        <v>0.21</v>
      </c>
      <c r="L30" s="2" t="s">
        <v>4</v>
      </c>
      <c r="M30" s="3">
        <f t="shared" si="9"/>
        <v>0</v>
      </c>
      <c r="N30" s="2" t="s">
        <v>14</v>
      </c>
      <c r="P30" s="1" t="s">
        <v>59</v>
      </c>
      <c r="Q30" s="57" t="s">
        <v>58</v>
      </c>
      <c r="R30" s="126">
        <v>0.37</v>
      </c>
      <c r="S30" s="2" t="s">
        <v>4</v>
      </c>
      <c r="T30" s="3">
        <f t="shared" si="10"/>
        <v>13.39</v>
      </c>
      <c r="U30" s="2" t="s">
        <v>14</v>
      </c>
      <c r="V30" s="160"/>
      <c r="W30" s="161"/>
      <c r="X30" s="120" t="s">
        <v>59</v>
      </c>
      <c r="Y30" s="65" t="s">
        <v>123</v>
      </c>
      <c r="Z30" s="122">
        <f t="shared" si="7"/>
        <v>28.76</v>
      </c>
      <c r="AA30" s="124" t="s">
        <v>108</v>
      </c>
    </row>
    <row r="31" spans="2:29" x14ac:dyDescent="0.4">
      <c r="B31" s="1" t="s">
        <v>67</v>
      </c>
      <c r="C31" s="57" t="s">
        <v>58</v>
      </c>
      <c r="D31" s="64"/>
      <c r="E31" s="2" t="s">
        <v>4</v>
      </c>
      <c r="F31" s="3"/>
      <c r="G31" s="2" t="s">
        <v>14</v>
      </c>
      <c r="I31" s="1" t="s">
        <v>67</v>
      </c>
      <c r="J31" s="57" t="s">
        <v>58</v>
      </c>
      <c r="K31" s="64"/>
      <c r="L31" s="2" t="s">
        <v>4</v>
      </c>
      <c r="M31" s="3"/>
      <c r="N31" s="2" t="s">
        <v>14</v>
      </c>
      <c r="P31" s="1" t="s">
        <v>67</v>
      </c>
      <c r="Q31" s="57" t="s">
        <v>58</v>
      </c>
      <c r="R31" s="126"/>
      <c r="S31" s="2" t="s">
        <v>4</v>
      </c>
      <c r="T31" s="3"/>
      <c r="U31" s="2" t="s">
        <v>14</v>
      </c>
      <c r="V31" s="160"/>
      <c r="W31" s="161"/>
      <c r="X31" s="120" t="s">
        <v>67</v>
      </c>
      <c r="Y31" s="65" t="s">
        <v>123</v>
      </c>
      <c r="Z31" s="122">
        <f t="shared" si="7"/>
        <v>18.21</v>
      </c>
      <c r="AA31" s="124" t="s">
        <v>108</v>
      </c>
    </row>
    <row r="32" spans="2:29" x14ac:dyDescent="0.4">
      <c r="B32" s="1" t="s">
        <v>171</v>
      </c>
      <c r="C32" s="57" t="s">
        <v>58</v>
      </c>
      <c r="D32" s="64">
        <v>0.08</v>
      </c>
      <c r="E32" s="2" t="s">
        <v>4</v>
      </c>
      <c r="F32" s="3">
        <f t="shared" si="8"/>
        <v>0</v>
      </c>
      <c r="G32" s="2" t="s">
        <v>14</v>
      </c>
      <c r="I32" s="1" t="s">
        <v>171</v>
      </c>
      <c r="J32" s="57" t="s">
        <v>58</v>
      </c>
      <c r="K32" s="64">
        <v>0.08</v>
      </c>
      <c r="L32" s="2" t="s">
        <v>4</v>
      </c>
      <c r="M32" s="3">
        <f t="shared" si="9"/>
        <v>0</v>
      </c>
      <c r="N32" s="2" t="s">
        <v>14</v>
      </c>
      <c r="P32" s="1" t="s">
        <v>171</v>
      </c>
      <c r="Q32" s="57" t="s">
        <v>58</v>
      </c>
      <c r="R32" s="126">
        <v>0.14000000000000001</v>
      </c>
      <c r="S32" s="2" t="s">
        <v>4</v>
      </c>
      <c r="T32" s="3">
        <f t="shared" si="10"/>
        <v>5.07</v>
      </c>
      <c r="U32" s="2" t="s">
        <v>14</v>
      </c>
      <c r="V32" s="160"/>
      <c r="W32" s="161"/>
      <c r="X32" s="120" t="s">
        <v>171</v>
      </c>
      <c r="Y32" s="65" t="s">
        <v>123</v>
      </c>
      <c r="Z32" s="122">
        <f t="shared" si="7"/>
        <v>8.02</v>
      </c>
      <c r="AA32" s="124" t="s">
        <v>172</v>
      </c>
    </row>
    <row r="33" spans="2:27" x14ac:dyDescent="0.4">
      <c r="B33" s="1" t="s">
        <v>112</v>
      </c>
      <c r="C33" s="57"/>
      <c r="D33" s="99"/>
      <c r="E33" s="2"/>
      <c r="F33" s="3"/>
      <c r="G33" s="2" t="s">
        <v>106</v>
      </c>
      <c r="H33" s="4"/>
      <c r="I33" s="1" t="s">
        <v>112</v>
      </c>
      <c r="J33" s="57"/>
      <c r="K33" s="99"/>
      <c r="L33" s="2"/>
      <c r="M33" s="3"/>
      <c r="N33" s="2" t="s">
        <v>106</v>
      </c>
      <c r="P33" s="1" t="s">
        <v>112</v>
      </c>
      <c r="Q33" s="57"/>
      <c r="R33" s="126"/>
      <c r="S33" s="2"/>
      <c r="T33" s="3"/>
      <c r="U33" s="2" t="s">
        <v>106</v>
      </c>
      <c r="V33" s="160"/>
      <c r="W33" s="161"/>
      <c r="X33" s="120" t="s">
        <v>112</v>
      </c>
      <c r="Y33" s="65" t="s">
        <v>124</v>
      </c>
      <c r="Z33" s="122">
        <f t="shared" si="7"/>
        <v>109.80000000000001</v>
      </c>
      <c r="AA33" s="124" t="s">
        <v>3</v>
      </c>
    </row>
    <row r="34" spans="2:27" x14ac:dyDescent="0.4">
      <c r="B34" s="1" t="s">
        <v>113</v>
      </c>
      <c r="C34" s="57"/>
      <c r="D34" s="99"/>
      <c r="E34" s="2"/>
      <c r="F34" s="3"/>
      <c r="G34" s="2" t="s">
        <v>3</v>
      </c>
      <c r="H34" s="4"/>
      <c r="I34" s="1" t="s">
        <v>113</v>
      </c>
      <c r="J34" s="57"/>
      <c r="K34" s="99"/>
      <c r="L34" s="2"/>
      <c r="M34" s="3"/>
      <c r="N34" s="2" t="s">
        <v>3</v>
      </c>
      <c r="P34" s="1" t="s">
        <v>113</v>
      </c>
      <c r="Q34" s="57"/>
      <c r="R34" s="126"/>
      <c r="S34" s="2"/>
      <c r="T34" s="3"/>
      <c r="U34" s="2" t="s">
        <v>3</v>
      </c>
      <c r="V34" s="160"/>
      <c r="W34" s="161"/>
      <c r="X34" s="120" t="s">
        <v>113</v>
      </c>
      <c r="Y34" s="65" t="s">
        <v>124</v>
      </c>
      <c r="Z34" s="122">
        <f t="shared" si="7"/>
        <v>109.80000000000001</v>
      </c>
      <c r="AA34" s="124" t="s">
        <v>3</v>
      </c>
    </row>
    <row r="35" spans="2:27" x14ac:dyDescent="0.4">
      <c r="B35" s="1" t="s">
        <v>176</v>
      </c>
      <c r="C35" s="57"/>
      <c r="D35" s="99"/>
      <c r="E35" s="2"/>
      <c r="F35" s="3"/>
      <c r="G35" s="2" t="s">
        <v>3</v>
      </c>
      <c r="H35" s="4"/>
      <c r="I35" s="1" t="s">
        <v>176</v>
      </c>
      <c r="J35" s="57"/>
      <c r="K35" s="99"/>
      <c r="L35" s="2"/>
      <c r="M35" s="3"/>
      <c r="N35" s="2" t="s">
        <v>3</v>
      </c>
      <c r="P35" s="1" t="s">
        <v>176</v>
      </c>
      <c r="Q35" s="57"/>
      <c r="R35" s="126"/>
      <c r="S35" s="2"/>
      <c r="T35" s="3"/>
      <c r="U35" s="2" t="s">
        <v>3</v>
      </c>
      <c r="V35" s="160"/>
      <c r="W35" s="161"/>
      <c r="X35" s="120" t="s">
        <v>176</v>
      </c>
      <c r="Y35" s="65" t="s">
        <v>175</v>
      </c>
      <c r="Z35" s="122">
        <f t="shared" si="7"/>
        <v>0</v>
      </c>
      <c r="AA35" s="124" t="s">
        <v>174</v>
      </c>
    </row>
    <row r="36" spans="2:27" x14ac:dyDescent="0.4">
      <c r="B36" s="1" t="s">
        <v>173</v>
      </c>
      <c r="C36" s="57"/>
      <c r="D36" s="99"/>
      <c r="E36" s="2"/>
      <c r="F36" s="3"/>
      <c r="G36" s="2" t="s">
        <v>174</v>
      </c>
      <c r="H36" s="4"/>
      <c r="I36" s="1" t="s">
        <v>173</v>
      </c>
      <c r="J36" s="57"/>
      <c r="K36" s="99"/>
      <c r="L36" s="2"/>
      <c r="M36" s="3"/>
      <c r="N36" s="2" t="s">
        <v>174</v>
      </c>
      <c r="P36" s="1" t="s">
        <v>173</v>
      </c>
      <c r="Q36" s="57"/>
      <c r="R36" s="126"/>
      <c r="S36" s="2"/>
      <c r="T36" s="3"/>
      <c r="U36" s="2" t="s">
        <v>174</v>
      </c>
      <c r="V36" s="160"/>
      <c r="W36" s="161"/>
      <c r="X36" s="120" t="s">
        <v>173</v>
      </c>
      <c r="Y36" s="65" t="s">
        <v>175</v>
      </c>
      <c r="Z36" s="122">
        <f t="shared" si="7"/>
        <v>49.1</v>
      </c>
      <c r="AA36" s="124" t="s">
        <v>174</v>
      </c>
    </row>
    <row r="37" spans="2:27" x14ac:dyDescent="0.4">
      <c r="B37" s="1" t="s">
        <v>55</v>
      </c>
      <c r="C37" s="57" t="s">
        <v>57</v>
      </c>
      <c r="D37" s="64">
        <v>0.75</v>
      </c>
      <c r="E37" s="2" t="s">
        <v>3</v>
      </c>
      <c r="F37" s="3">
        <f t="shared" si="8"/>
        <v>0</v>
      </c>
      <c r="G37" s="2" t="s">
        <v>4</v>
      </c>
      <c r="H37" s="4"/>
      <c r="I37" s="1" t="s">
        <v>55</v>
      </c>
      <c r="J37" s="57" t="s">
        <v>57</v>
      </c>
      <c r="K37" s="64">
        <v>0.76</v>
      </c>
      <c r="L37" s="2" t="s">
        <v>3</v>
      </c>
      <c r="M37" s="3">
        <f t="shared" si="9"/>
        <v>0</v>
      </c>
      <c r="N37" s="2" t="s">
        <v>4</v>
      </c>
      <c r="P37" s="1" t="s">
        <v>55</v>
      </c>
      <c r="Q37" s="57" t="s">
        <v>57</v>
      </c>
      <c r="R37" s="126">
        <v>0.4</v>
      </c>
      <c r="S37" s="2" t="s">
        <v>3</v>
      </c>
      <c r="T37" s="3">
        <f t="shared" si="10"/>
        <v>14.48</v>
      </c>
      <c r="U37" s="2" t="s">
        <v>4</v>
      </c>
      <c r="V37" s="160"/>
      <c r="W37" s="161"/>
      <c r="X37" s="120" t="s">
        <v>55</v>
      </c>
      <c r="Y37" s="65" t="s">
        <v>58</v>
      </c>
      <c r="Z37" s="122">
        <f t="shared" si="7"/>
        <v>85.86</v>
      </c>
      <c r="AA37" s="124" t="s">
        <v>4</v>
      </c>
    </row>
    <row r="38" spans="2:27" x14ac:dyDescent="0.4">
      <c r="B38" s="1" t="s">
        <v>65</v>
      </c>
      <c r="C38" s="57" t="s">
        <v>57</v>
      </c>
      <c r="D38" s="64">
        <v>0.3</v>
      </c>
      <c r="E38" s="2" t="s">
        <v>3</v>
      </c>
      <c r="F38" s="3">
        <f t="shared" si="8"/>
        <v>0</v>
      </c>
      <c r="G38" s="2" t="s">
        <v>4</v>
      </c>
      <c r="H38" s="4"/>
      <c r="I38" s="1" t="s">
        <v>65</v>
      </c>
      <c r="J38" s="57" t="s">
        <v>57</v>
      </c>
      <c r="K38" s="64">
        <v>0.3</v>
      </c>
      <c r="L38" s="2" t="s">
        <v>3</v>
      </c>
      <c r="M38" s="3">
        <f t="shared" si="9"/>
        <v>0</v>
      </c>
      <c r="N38" s="2" t="s">
        <v>4</v>
      </c>
      <c r="P38" s="1" t="s">
        <v>65</v>
      </c>
      <c r="Q38" s="57" t="s">
        <v>57</v>
      </c>
      <c r="R38" s="126">
        <v>0.3</v>
      </c>
      <c r="S38" s="2" t="s">
        <v>3</v>
      </c>
      <c r="T38" s="3">
        <f t="shared" si="10"/>
        <v>10.86</v>
      </c>
      <c r="U38" s="2" t="s">
        <v>4</v>
      </c>
      <c r="V38" s="160"/>
      <c r="W38" s="161"/>
      <c r="X38" s="120" t="s">
        <v>65</v>
      </c>
      <c r="Y38" s="65" t="s">
        <v>58</v>
      </c>
      <c r="Z38" s="122">
        <f t="shared" si="7"/>
        <v>43.8</v>
      </c>
      <c r="AA38" s="124" t="s">
        <v>4</v>
      </c>
    </row>
    <row r="39" spans="2:27" x14ac:dyDescent="0.4">
      <c r="B39" s="1" t="s">
        <v>66</v>
      </c>
      <c r="C39" s="57" t="s">
        <v>57</v>
      </c>
      <c r="D39" s="64">
        <v>0.5</v>
      </c>
      <c r="E39" s="2" t="s">
        <v>3</v>
      </c>
      <c r="F39" s="3">
        <f>ROUND(D39*F$25,2)</f>
        <v>0</v>
      </c>
      <c r="G39" s="2" t="s">
        <v>4</v>
      </c>
      <c r="H39" s="4"/>
      <c r="I39" s="1" t="s">
        <v>66</v>
      </c>
      <c r="J39" s="57" t="s">
        <v>57</v>
      </c>
      <c r="K39" s="64">
        <v>0.5</v>
      </c>
      <c r="L39" s="2" t="s">
        <v>3</v>
      </c>
      <c r="M39" s="3">
        <f t="shared" si="9"/>
        <v>0</v>
      </c>
      <c r="N39" s="2" t="s">
        <v>4</v>
      </c>
      <c r="P39" s="1" t="s">
        <v>66</v>
      </c>
      <c r="Q39" s="57" t="s">
        <v>57</v>
      </c>
      <c r="R39" s="126">
        <v>0.5</v>
      </c>
      <c r="S39" s="2" t="s">
        <v>3</v>
      </c>
      <c r="T39" s="3">
        <f t="shared" si="10"/>
        <v>18.100000000000001</v>
      </c>
      <c r="U39" s="2" t="s">
        <v>4</v>
      </c>
      <c r="V39" s="160"/>
      <c r="W39" s="161"/>
      <c r="X39" s="120" t="s">
        <v>66</v>
      </c>
      <c r="Y39" s="65" t="s">
        <v>58</v>
      </c>
      <c r="Z39" s="122">
        <f t="shared" si="7"/>
        <v>73</v>
      </c>
      <c r="AA39" s="124" t="s">
        <v>4</v>
      </c>
    </row>
    <row r="40" spans="2:27" x14ac:dyDescent="0.4">
      <c r="B40" s="1" t="s">
        <v>204</v>
      </c>
      <c r="C40" s="57" t="s">
        <v>57</v>
      </c>
      <c r="D40" s="64">
        <v>0</v>
      </c>
      <c r="E40" s="2" t="s">
        <v>3</v>
      </c>
      <c r="F40" s="3">
        <f>ROUND(D40*F$25,2)</f>
        <v>0</v>
      </c>
      <c r="G40" s="2" t="s">
        <v>205</v>
      </c>
      <c r="H40" s="4"/>
      <c r="I40" s="1" t="s">
        <v>204</v>
      </c>
      <c r="J40" s="57" t="s">
        <v>57</v>
      </c>
      <c r="K40" s="64">
        <v>0</v>
      </c>
      <c r="L40" s="2" t="s">
        <v>3</v>
      </c>
      <c r="M40" s="3">
        <f>ROUND(K40*M$25,2)</f>
        <v>0</v>
      </c>
      <c r="N40" s="2" t="s">
        <v>205</v>
      </c>
      <c r="P40" s="1" t="s">
        <v>204</v>
      </c>
      <c r="Q40" s="57" t="s">
        <v>57</v>
      </c>
      <c r="R40" s="64">
        <v>0</v>
      </c>
      <c r="S40" s="2" t="s">
        <v>3</v>
      </c>
      <c r="T40" s="3">
        <f>ROUND(R40*T$25,2)</f>
        <v>0</v>
      </c>
      <c r="U40" s="2" t="s">
        <v>205</v>
      </c>
      <c r="V40" s="160"/>
      <c r="W40" s="161"/>
      <c r="X40" s="120" t="s">
        <v>204</v>
      </c>
      <c r="Y40" s="65" t="s">
        <v>206</v>
      </c>
      <c r="Z40" s="122">
        <f t="shared" si="7"/>
        <v>10.98</v>
      </c>
      <c r="AA40" s="124" t="s">
        <v>205</v>
      </c>
    </row>
    <row r="41" spans="2:27" x14ac:dyDescent="0.4">
      <c r="B41" s="1" t="s">
        <v>1</v>
      </c>
      <c r="C41" s="57" t="s">
        <v>58</v>
      </c>
      <c r="D41" s="64">
        <v>0.04</v>
      </c>
      <c r="E41" s="2" t="s">
        <v>4</v>
      </c>
      <c r="F41" s="3">
        <f t="shared" si="8"/>
        <v>0</v>
      </c>
      <c r="G41" s="2" t="s">
        <v>14</v>
      </c>
      <c r="I41" s="1" t="s">
        <v>1</v>
      </c>
      <c r="J41" s="57" t="s">
        <v>58</v>
      </c>
      <c r="K41" s="64">
        <v>0.04</v>
      </c>
      <c r="L41" s="2" t="s">
        <v>4</v>
      </c>
      <c r="M41" s="3">
        <f t="shared" si="9"/>
        <v>0</v>
      </c>
      <c r="N41" s="2" t="s">
        <v>14</v>
      </c>
      <c r="P41" s="1" t="s">
        <v>1</v>
      </c>
      <c r="Q41" s="57" t="s">
        <v>58</v>
      </c>
      <c r="R41" s="126">
        <v>0.13</v>
      </c>
      <c r="S41" s="2" t="s">
        <v>4</v>
      </c>
      <c r="T41" s="3">
        <f t="shared" si="10"/>
        <v>4.71</v>
      </c>
      <c r="U41" s="2" t="s">
        <v>14</v>
      </c>
      <c r="V41" s="160"/>
      <c r="W41" s="161"/>
      <c r="X41" s="120" t="s">
        <v>1</v>
      </c>
      <c r="Y41" s="65" t="s">
        <v>123</v>
      </c>
      <c r="Z41" s="122">
        <f>F18+M18+T18+F41+M41+T41+AB18</f>
        <v>9.1000000000000014</v>
      </c>
      <c r="AA41" s="124" t="s">
        <v>14</v>
      </c>
    </row>
    <row r="42" spans="2:27" x14ac:dyDescent="0.4">
      <c r="B42" s="1" t="s">
        <v>61</v>
      </c>
      <c r="C42" s="57" t="s">
        <v>57</v>
      </c>
      <c r="D42" s="64">
        <v>0.5</v>
      </c>
      <c r="E42" s="2" t="s">
        <v>3</v>
      </c>
      <c r="F42" s="3">
        <f t="shared" si="8"/>
        <v>0</v>
      </c>
      <c r="G42" s="2" t="s">
        <v>4</v>
      </c>
      <c r="I42" s="1" t="s">
        <v>61</v>
      </c>
      <c r="J42" s="57" t="s">
        <v>57</v>
      </c>
      <c r="K42" s="64">
        <v>0.5</v>
      </c>
      <c r="L42" s="2" t="s">
        <v>3</v>
      </c>
      <c r="M42" s="3">
        <f t="shared" si="9"/>
        <v>0</v>
      </c>
      <c r="N42" s="2" t="s">
        <v>4</v>
      </c>
      <c r="P42" s="1" t="s">
        <v>61</v>
      </c>
      <c r="Q42" s="57" t="s">
        <v>57</v>
      </c>
      <c r="R42" s="126">
        <v>0.5</v>
      </c>
      <c r="S42" s="2" t="s">
        <v>3</v>
      </c>
      <c r="T42" s="3">
        <f t="shared" si="10"/>
        <v>18.100000000000001</v>
      </c>
      <c r="U42" s="2" t="s">
        <v>4</v>
      </c>
      <c r="V42" s="160"/>
      <c r="W42" s="161"/>
      <c r="X42" s="120" t="s">
        <v>61</v>
      </c>
      <c r="Y42" s="65" t="s">
        <v>58</v>
      </c>
      <c r="Z42" s="122">
        <f t="shared" si="7"/>
        <v>73</v>
      </c>
      <c r="AA42" s="124" t="s">
        <v>4</v>
      </c>
    </row>
    <row r="43" spans="2:27" x14ac:dyDescent="0.4">
      <c r="B43" s="1" t="s">
        <v>209</v>
      </c>
      <c r="C43" s="57" t="s">
        <v>57</v>
      </c>
      <c r="D43" s="64">
        <v>0.5</v>
      </c>
      <c r="E43" s="2" t="s">
        <v>3</v>
      </c>
      <c r="F43" s="3">
        <f t="shared" si="8"/>
        <v>0</v>
      </c>
      <c r="G43" s="2" t="s">
        <v>4</v>
      </c>
      <c r="I43" s="1" t="s">
        <v>209</v>
      </c>
      <c r="J43" s="57" t="s">
        <v>57</v>
      </c>
      <c r="K43" s="64">
        <v>0.5</v>
      </c>
      <c r="L43" s="2" t="s">
        <v>3</v>
      </c>
      <c r="M43" s="3">
        <f t="shared" si="9"/>
        <v>0</v>
      </c>
      <c r="N43" s="2" t="s">
        <v>4</v>
      </c>
      <c r="P43" s="1" t="s">
        <v>209</v>
      </c>
      <c r="Q43" s="57" t="s">
        <v>57</v>
      </c>
      <c r="R43" s="126">
        <v>0.5</v>
      </c>
      <c r="S43" s="2" t="s">
        <v>3</v>
      </c>
      <c r="T43" s="3">
        <f t="shared" si="10"/>
        <v>18.100000000000001</v>
      </c>
      <c r="U43" s="2" t="s">
        <v>4</v>
      </c>
      <c r="V43" s="160"/>
      <c r="W43" s="161"/>
      <c r="X43" s="1" t="s">
        <v>209</v>
      </c>
      <c r="Y43" s="65" t="s">
        <v>58</v>
      </c>
      <c r="Z43" s="122">
        <f t="shared" si="7"/>
        <v>73</v>
      </c>
      <c r="AA43" s="124" t="s">
        <v>4</v>
      </c>
    </row>
    <row r="44" spans="2:27" x14ac:dyDescent="0.4">
      <c r="B44" s="1" t="s">
        <v>107</v>
      </c>
      <c r="C44" s="57" t="s">
        <v>57</v>
      </c>
      <c r="D44" s="64">
        <v>0.5</v>
      </c>
      <c r="E44" s="2" t="s">
        <v>3</v>
      </c>
      <c r="F44" s="3">
        <f t="shared" si="8"/>
        <v>0</v>
      </c>
      <c r="G44" s="2" t="s">
        <v>4</v>
      </c>
      <c r="I44" s="1" t="s">
        <v>107</v>
      </c>
      <c r="J44" s="57" t="s">
        <v>57</v>
      </c>
      <c r="K44" s="64">
        <v>0.5</v>
      </c>
      <c r="L44" s="2" t="s">
        <v>3</v>
      </c>
      <c r="M44" s="3">
        <f t="shared" si="9"/>
        <v>0</v>
      </c>
      <c r="N44" s="2" t="s">
        <v>4</v>
      </c>
      <c r="P44" s="1" t="s">
        <v>107</v>
      </c>
      <c r="Q44" s="57" t="s">
        <v>57</v>
      </c>
      <c r="R44" s="126">
        <v>0.5</v>
      </c>
      <c r="S44" s="2" t="s">
        <v>3</v>
      </c>
      <c r="T44" s="3">
        <f t="shared" si="10"/>
        <v>18.100000000000001</v>
      </c>
      <c r="U44" s="2" t="s">
        <v>4</v>
      </c>
      <c r="V44" s="160"/>
      <c r="W44" s="161"/>
      <c r="X44" s="120" t="s">
        <v>107</v>
      </c>
      <c r="Y44" s="65" t="s">
        <v>58</v>
      </c>
      <c r="Z44" s="122">
        <f t="shared" si="7"/>
        <v>73</v>
      </c>
      <c r="AA44" s="124" t="s">
        <v>4</v>
      </c>
    </row>
    <row r="45" spans="2:27" ht="19.5" thickBot="1" x14ac:dyDescent="0.45">
      <c r="B45" s="1" t="s">
        <v>62</v>
      </c>
      <c r="C45" s="57" t="s">
        <v>57</v>
      </c>
      <c r="D45" s="64">
        <v>0.8</v>
      </c>
      <c r="E45" s="2" t="s">
        <v>3</v>
      </c>
      <c r="F45" s="3">
        <f t="shared" si="8"/>
        <v>0</v>
      </c>
      <c r="G45" s="2" t="s">
        <v>4</v>
      </c>
      <c r="I45" s="1" t="s">
        <v>62</v>
      </c>
      <c r="J45" s="57" t="s">
        <v>57</v>
      </c>
      <c r="K45" s="64">
        <v>0.8</v>
      </c>
      <c r="L45" s="2" t="s">
        <v>3</v>
      </c>
      <c r="M45" s="3">
        <f t="shared" si="9"/>
        <v>0</v>
      </c>
      <c r="N45" s="2" t="s">
        <v>4</v>
      </c>
      <c r="P45" s="1" t="s">
        <v>62</v>
      </c>
      <c r="Q45" s="57" t="s">
        <v>57</v>
      </c>
      <c r="R45" s="126">
        <v>0.8</v>
      </c>
      <c r="S45" s="2" t="s">
        <v>3</v>
      </c>
      <c r="T45" s="3">
        <f t="shared" si="10"/>
        <v>28.96</v>
      </c>
      <c r="U45" s="2" t="s">
        <v>4</v>
      </c>
      <c r="V45" s="160"/>
      <c r="W45" s="161"/>
      <c r="X45" s="121" t="s">
        <v>62</v>
      </c>
      <c r="Y45" s="118" t="s">
        <v>58</v>
      </c>
      <c r="Z45" s="123">
        <f t="shared" si="7"/>
        <v>116.80000000000001</v>
      </c>
      <c r="AA45" s="125" t="s">
        <v>4</v>
      </c>
    </row>
  </sheetData>
  <mergeCells count="33">
    <mergeCell ref="Q26:S26"/>
    <mergeCell ref="T26:U26"/>
    <mergeCell ref="C26:E26"/>
    <mergeCell ref="F26:G26"/>
    <mergeCell ref="J26:L26"/>
    <mergeCell ref="M26:N26"/>
    <mergeCell ref="T25:U25"/>
    <mergeCell ref="I23:N23"/>
    <mergeCell ref="D25:E25"/>
    <mergeCell ref="F25:G25"/>
    <mergeCell ref="K25:L25"/>
    <mergeCell ref="M25:N25"/>
    <mergeCell ref="B1:G1"/>
    <mergeCell ref="D2:E2"/>
    <mergeCell ref="C3:E3"/>
    <mergeCell ref="F2:G2"/>
    <mergeCell ref="R25:S25"/>
    <mergeCell ref="F3:G3"/>
    <mergeCell ref="T2:U2"/>
    <mergeCell ref="T3:U3"/>
    <mergeCell ref="M2:N2"/>
    <mergeCell ref="M3:N3"/>
    <mergeCell ref="K2:L2"/>
    <mergeCell ref="J3:L3"/>
    <mergeCell ref="R2:S2"/>
    <mergeCell ref="Q3:S3"/>
    <mergeCell ref="AB2:AC2"/>
    <mergeCell ref="Y3:AA3"/>
    <mergeCell ref="AB3:AC3"/>
    <mergeCell ref="V26:W45"/>
    <mergeCell ref="Z25:AA25"/>
    <mergeCell ref="Y26:AA26"/>
    <mergeCell ref="Z2:AA2"/>
  </mergeCells>
  <phoneticPr fontId="1"/>
  <pageMargins left="0.7" right="0.7" top="0.75" bottom="0.75" header="0.3" footer="0.3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4"/>
  <sheetViews>
    <sheetView workbookViewId="0">
      <selection activeCell="G27" sqref="G27"/>
    </sheetView>
  </sheetViews>
  <sheetFormatPr defaultRowHeight="18.75" x14ac:dyDescent="0.4"/>
  <cols>
    <col min="1" max="1" width="4.5" style="100" customWidth="1"/>
    <col min="2" max="2" width="6.25" style="100" customWidth="1"/>
    <col min="3" max="3" width="9" style="100"/>
    <col min="4" max="10" width="15" style="100" customWidth="1"/>
    <col min="11" max="11" width="19.375" style="100" customWidth="1"/>
    <col min="12" max="12" width="26.125" style="100" customWidth="1"/>
    <col min="13" max="257" width="9" style="100"/>
    <col min="258" max="258" width="4.5" style="100" customWidth="1"/>
    <col min="259" max="259" width="6.25" style="100" customWidth="1"/>
    <col min="260" max="260" width="9" style="100"/>
    <col min="261" max="266" width="15" style="100" customWidth="1"/>
    <col min="267" max="267" width="9.25" style="100" customWidth="1"/>
    <col min="268" max="268" width="26.125" style="100" customWidth="1"/>
    <col min="269" max="513" width="9" style="100"/>
    <col min="514" max="514" width="4.5" style="100" customWidth="1"/>
    <col min="515" max="515" width="6.25" style="100" customWidth="1"/>
    <col min="516" max="516" width="9" style="100"/>
    <col min="517" max="522" width="15" style="100" customWidth="1"/>
    <col min="523" max="523" width="9.25" style="100" customWidth="1"/>
    <col min="524" max="524" width="26.125" style="100" customWidth="1"/>
    <col min="525" max="769" width="9" style="100"/>
    <col min="770" max="770" width="4.5" style="100" customWidth="1"/>
    <col min="771" max="771" width="6.25" style="100" customWidth="1"/>
    <col min="772" max="772" width="9" style="100"/>
    <col min="773" max="778" width="15" style="100" customWidth="1"/>
    <col min="779" max="779" width="9.25" style="100" customWidth="1"/>
    <col min="780" max="780" width="26.125" style="100" customWidth="1"/>
    <col min="781" max="1025" width="9" style="100"/>
    <col min="1026" max="1026" width="4.5" style="100" customWidth="1"/>
    <col min="1027" max="1027" width="6.25" style="100" customWidth="1"/>
    <col min="1028" max="1028" width="9" style="100"/>
    <col min="1029" max="1034" width="15" style="100" customWidth="1"/>
    <col min="1035" max="1035" width="9.25" style="100" customWidth="1"/>
    <col min="1036" max="1036" width="26.125" style="100" customWidth="1"/>
    <col min="1037" max="1281" width="9" style="100"/>
    <col min="1282" max="1282" width="4.5" style="100" customWidth="1"/>
    <col min="1283" max="1283" width="6.25" style="100" customWidth="1"/>
    <col min="1284" max="1284" width="9" style="100"/>
    <col min="1285" max="1290" width="15" style="100" customWidth="1"/>
    <col min="1291" max="1291" width="9.25" style="100" customWidth="1"/>
    <col min="1292" max="1292" width="26.125" style="100" customWidth="1"/>
    <col min="1293" max="1537" width="9" style="100"/>
    <col min="1538" max="1538" width="4.5" style="100" customWidth="1"/>
    <col min="1539" max="1539" width="6.25" style="100" customWidth="1"/>
    <col min="1540" max="1540" width="9" style="100"/>
    <col min="1541" max="1546" width="15" style="100" customWidth="1"/>
    <col min="1547" max="1547" width="9.25" style="100" customWidth="1"/>
    <col min="1548" max="1548" width="26.125" style="100" customWidth="1"/>
    <col min="1549" max="1793" width="9" style="100"/>
    <col min="1794" max="1794" width="4.5" style="100" customWidth="1"/>
    <col min="1795" max="1795" width="6.25" style="100" customWidth="1"/>
    <col min="1796" max="1796" width="9" style="100"/>
    <col min="1797" max="1802" width="15" style="100" customWidth="1"/>
    <col min="1803" max="1803" width="9.25" style="100" customWidth="1"/>
    <col min="1804" max="1804" width="26.125" style="100" customWidth="1"/>
    <col min="1805" max="2049" width="9" style="100"/>
    <col min="2050" max="2050" width="4.5" style="100" customWidth="1"/>
    <col min="2051" max="2051" width="6.25" style="100" customWidth="1"/>
    <col min="2052" max="2052" width="9" style="100"/>
    <col min="2053" max="2058" width="15" style="100" customWidth="1"/>
    <col min="2059" max="2059" width="9.25" style="100" customWidth="1"/>
    <col min="2060" max="2060" width="26.125" style="100" customWidth="1"/>
    <col min="2061" max="2305" width="9" style="100"/>
    <col min="2306" max="2306" width="4.5" style="100" customWidth="1"/>
    <col min="2307" max="2307" width="6.25" style="100" customWidth="1"/>
    <col min="2308" max="2308" width="9" style="100"/>
    <col min="2309" max="2314" width="15" style="100" customWidth="1"/>
    <col min="2315" max="2315" width="9.25" style="100" customWidth="1"/>
    <col min="2316" max="2316" width="26.125" style="100" customWidth="1"/>
    <col min="2317" max="2561" width="9" style="100"/>
    <col min="2562" max="2562" width="4.5" style="100" customWidth="1"/>
    <col min="2563" max="2563" width="6.25" style="100" customWidth="1"/>
    <col min="2564" max="2564" width="9" style="100"/>
    <col min="2565" max="2570" width="15" style="100" customWidth="1"/>
    <col min="2571" max="2571" width="9.25" style="100" customWidth="1"/>
    <col min="2572" max="2572" width="26.125" style="100" customWidth="1"/>
    <col min="2573" max="2817" width="9" style="100"/>
    <col min="2818" max="2818" width="4.5" style="100" customWidth="1"/>
    <col min="2819" max="2819" width="6.25" style="100" customWidth="1"/>
    <col min="2820" max="2820" width="9" style="100"/>
    <col min="2821" max="2826" width="15" style="100" customWidth="1"/>
    <col min="2827" max="2827" width="9.25" style="100" customWidth="1"/>
    <col min="2828" max="2828" width="26.125" style="100" customWidth="1"/>
    <col min="2829" max="3073" width="9" style="100"/>
    <col min="3074" max="3074" width="4.5" style="100" customWidth="1"/>
    <col min="3075" max="3075" width="6.25" style="100" customWidth="1"/>
    <col min="3076" max="3076" width="9" style="100"/>
    <col min="3077" max="3082" width="15" style="100" customWidth="1"/>
    <col min="3083" max="3083" width="9.25" style="100" customWidth="1"/>
    <col min="3084" max="3084" width="26.125" style="100" customWidth="1"/>
    <col min="3085" max="3329" width="9" style="100"/>
    <col min="3330" max="3330" width="4.5" style="100" customWidth="1"/>
    <col min="3331" max="3331" width="6.25" style="100" customWidth="1"/>
    <col min="3332" max="3332" width="9" style="100"/>
    <col min="3333" max="3338" width="15" style="100" customWidth="1"/>
    <col min="3339" max="3339" width="9.25" style="100" customWidth="1"/>
    <col min="3340" max="3340" width="26.125" style="100" customWidth="1"/>
    <col min="3341" max="3585" width="9" style="100"/>
    <col min="3586" max="3586" width="4.5" style="100" customWidth="1"/>
    <col min="3587" max="3587" width="6.25" style="100" customWidth="1"/>
    <col min="3588" max="3588" width="9" style="100"/>
    <col min="3589" max="3594" width="15" style="100" customWidth="1"/>
    <col min="3595" max="3595" width="9.25" style="100" customWidth="1"/>
    <col min="3596" max="3596" width="26.125" style="100" customWidth="1"/>
    <col min="3597" max="3841" width="9" style="100"/>
    <col min="3842" max="3842" width="4.5" style="100" customWidth="1"/>
    <col min="3843" max="3843" width="6.25" style="100" customWidth="1"/>
    <col min="3844" max="3844" width="9" style="100"/>
    <col min="3845" max="3850" width="15" style="100" customWidth="1"/>
    <col min="3851" max="3851" width="9.25" style="100" customWidth="1"/>
    <col min="3852" max="3852" width="26.125" style="100" customWidth="1"/>
    <col min="3853" max="4097" width="9" style="100"/>
    <col min="4098" max="4098" width="4.5" style="100" customWidth="1"/>
    <col min="4099" max="4099" width="6.25" style="100" customWidth="1"/>
    <col min="4100" max="4100" width="9" style="100"/>
    <col min="4101" max="4106" width="15" style="100" customWidth="1"/>
    <col min="4107" max="4107" width="9.25" style="100" customWidth="1"/>
    <col min="4108" max="4108" width="26.125" style="100" customWidth="1"/>
    <col min="4109" max="4353" width="9" style="100"/>
    <col min="4354" max="4354" width="4.5" style="100" customWidth="1"/>
    <col min="4355" max="4355" width="6.25" style="100" customWidth="1"/>
    <col min="4356" max="4356" width="9" style="100"/>
    <col min="4357" max="4362" width="15" style="100" customWidth="1"/>
    <col min="4363" max="4363" width="9.25" style="100" customWidth="1"/>
    <col min="4364" max="4364" width="26.125" style="100" customWidth="1"/>
    <col min="4365" max="4609" width="9" style="100"/>
    <col min="4610" max="4610" width="4.5" style="100" customWidth="1"/>
    <col min="4611" max="4611" width="6.25" style="100" customWidth="1"/>
    <col min="4612" max="4612" width="9" style="100"/>
    <col min="4613" max="4618" width="15" style="100" customWidth="1"/>
    <col min="4619" max="4619" width="9.25" style="100" customWidth="1"/>
    <col min="4620" max="4620" width="26.125" style="100" customWidth="1"/>
    <col min="4621" max="4865" width="9" style="100"/>
    <col min="4866" max="4866" width="4.5" style="100" customWidth="1"/>
    <col min="4867" max="4867" width="6.25" style="100" customWidth="1"/>
    <col min="4868" max="4868" width="9" style="100"/>
    <col min="4869" max="4874" width="15" style="100" customWidth="1"/>
    <col min="4875" max="4875" width="9.25" style="100" customWidth="1"/>
    <col min="4876" max="4876" width="26.125" style="100" customWidth="1"/>
    <col min="4877" max="5121" width="9" style="100"/>
    <col min="5122" max="5122" width="4.5" style="100" customWidth="1"/>
    <col min="5123" max="5123" width="6.25" style="100" customWidth="1"/>
    <col min="5124" max="5124" width="9" style="100"/>
    <col min="5125" max="5130" width="15" style="100" customWidth="1"/>
    <col min="5131" max="5131" width="9.25" style="100" customWidth="1"/>
    <col min="5132" max="5132" width="26.125" style="100" customWidth="1"/>
    <col min="5133" max="5377" width="9" style="100"/>
    <col min="5378" max="5378" width="4.5" style="100" customWidth="1"/>
    <col min="5379" max="5379" width="6.25" style="100" customWidth="1"/>
    <col min="5380" max="5380" width="9" style="100"/>
    <col min="5381" max="5386" width="15" style="100" customWidth="1"/>
    <col min="5387" max="5387" width="9.25" style="100" customWidth="1"/>
    <col min="5388" max="5388" width="26.125" style="100" customWidth="1"/>
    <col min="5389" max="5633" width="9" style="100"/>
    <col min="5634" max="5634" width="4.5" style="100" customWidth="1"/>
    <col min="5635" max="5635" width="6.25" style="100" customWidth="1"/>
    <col min="5636" max="5636" width="9" style="100"/>
    <col min="5637" max="5642" width="15" style="100" customWidth="1"/>
    <col min="5643" max="5643" width="9.25" style="100" customWidth="1"/>
    <col min="5644" max="5644" width="26.125" style="100" customWidth="1"/>
    <col min="5645" max="5889" width="9" style="100"/>
    <col min="5890" max="5890" width="4.5" style="100" customWidth="1"/>
    <col min="5891" max="5891" width="6.25" style="100" customWidth="1"/>
    <col min="5892" max="5892" width="9" style="100"/>
    <col min="5893" max="5898" width="15" style="100" customWidth="1"/>
    <col min="5899" max="5899" width="9.25" style="100" customWidth="1"/>
    <col min="5900" max="5900" width="26.125" style="100" customWidth="1"/>
    <col min="5901" max="6145" width="9" style="100"/>
    <col min="6146" max="6146" width="4.5" style="100" customWidth="1"/>
    <col min="6147" max="6147" width="6.25" style="100" customWidth="1"/>
    <col min="6148" max="6148" width="9" style="100"/>
    <col min="6149" max="6154" width="15" style="100" customWidth="1"/>
    <col min="6155" max="6155" width="9.25" style="100" customWidth="1"/>
    <col min="6156" max="6156" width="26.125" style="100" customWidth="1"/>
    <col min="6157" max="6401" width="9" style="100"/>
    <col min="6402" max="6402" width="4.5" style="100" customWidth="1"/>
    <col min="6403" max="6403" width="6.25" style="100" customWidth="1"/>
    <col min="6404" max="6404" width="9" style="100"/>
    <col min="6405" max="6410" width="15" style="100" customWidth="1"/>
    <col min="6411" max="6411" width="9.25" style="100" customWidth="1"/>
    <col min="6412" max="6412" width="26.125" style="100" customWidth="1"/>
    <col min="6413" max="6657" width="9" style="100"/>
    <col min="6658" max="6658" width="4.5" style="100" customWidth="1"/>
    <col min="6659" max="6659" width="6.25" style="100" customWidth="1"/>
    <col min="6660" max="6660" width="9" style="100"/>
    <col min="6661" max="6666" width="15" style="100" customWidth="1"/>
    <col min="6667" max="6667" width="9.25" style="100" customWidth="1"/>
    <col min="6668" max="6668" width="26.125" style="100" customWidth="1"/>
    <col min="6669" max="6913" width="9" style="100"/>
    <col min="6914" max="6914" width="4.5" style="100" customWidth="1"/>
    <col min="6915" max="6915" width="6.25" style="100" customWidth="1"/>
    <col min="6916" max="6916" width="9" style="100"/>
    <col min="6917" max="6922" width="15" style="100" customWidth="1"/>
    <col min="6923" max="6923" width="9.25" style="100" customWidth="1"/>
    <col min="6924" max="6924" width="26.125" style="100" customWidth="1"/>
    <col min="6925" max="7169" width="9" style="100"/>
    <col min="7170" max="7170" width="4.5" style="100" customWidth="1"/>
    <col min="7171" max="7171" width="6.25" style="100" customWidth="1"/>
    <col min="7172" max="7172" width="9" style="100"/>
    <col min="7173" max="7178" width="15" style="100" customWidth="1"/>
    <col min="7179" max="7179" width="9.25" style="100" customWidth="1"/>
    <col min="7180" max="7180" width="26.125" style="100" customWidth="1"/>
    <col min="7181" max="7425" width="9" style="100"/>
    <col min="7426" max="7426" width="4.5" style="100" customWidth="1"/>
    <col min="7427" max="7427" width="6.25" style="100" customWidth="1"/>
    <col min="7428" max="7428" width="9" style="100"/>
    <col min="7429" max="7434" width="15" style="100" customWidth="1"/>
    <col min="7435" max="7435" width="9.25" style="100" customWidth="1"/>
    <col min="7436" max="7436" width="26.125" style="100" customWidth="1"/>
    <col min="7437" max="7681" width="9" style="100"/>
    <col min="7682" max="7682" width="4.5" style="100" customWidth="1"/>
    <col min="7683" max="7683" width="6.25" style="100" customWidth="1"/>
    <col min="7684" max="7684" width="9" style="100"/>
    <col min="7685" max="7690" width="15" style="100" customWidth="1"/>
    <col min="7691" max="7691" width="9.25" style="100" customWidth="1"/>
    <col min="7692" max="7692" width="26.125" style="100" customWidth="1"/>
    <col min="7693" max="7937" width="9" style="100"/>
    <col min="7938" max="7938" width="4.5" style="100" customWidth="1"/>
    <col min="7939" max="7939" width="6.25" style="100" customWidth="1"/>
    <col min="7940" max="7940" width="9" style="100"/>
    <col min="7941" max="7946" width="15" style="100" customWidth="1"/>
    <col min="7947" max="7947" width="9.25" style="100" customWidth="1"/>
    <col min="7948" max="7948" width="26.125" style="100" customWidth="1"/>
    <col min="7949" max="8193" width="9" style="100"/>
    <col min="8194" max="8194" width="4.5" style="100" customWidth="1"/>
    <col min="8195" max="8195" width="6.25" style="100" customWidth="1"/>
    <col min="8196" max="8196" width="9" style="100"/>
    <col min="8197" max="8202" width="15" style="100" customWidth="1"/>
    <col min="8203" max="8203" width="9.25" style="100" customWidth="1"/>
    <col min="8204" max="8204" width="26.125" style="100" customWidth="1"/>
    <col min="8205" max="8449" width="9" style="100"/>
    <col min="8450" max="8450" width="4.5" style="100" customWidth="1"/>
    <col min="8451" max="8451" width="6.25" style="100" customWidth="1"/>
    <col min="8452" max="8452" width="9" style="100"/>
    <col min="8453" max="8458" width="15" style="100" customWidth="1"/>
    <col min="8459" max="8459" width="9.25" style="100" customWidth="1"/>
    <col min="8460" max="8460" width="26.125" style="100" customWidth="1"/>
    <col min="8461" max="8705" width="9" style="100"/>
    <col min="8706" max="8706" width="4.5" style="100" customWidth="1"/>
    <col min="8707" max="8707" width="6.25" style="100" customWidth="1"/>
    <col min="8708" max="8708" width="9" style="100"/>
    <col min="8709" max="8714" width="15" style="100" customWidth="1"/>
    <col min="8715" max="8715" width="9.25" style="100" customWidth="1"/>
    <col min="8716" max="8716" width="26.125" style="100" customWidth="1"/>
    <col min="8717" max="8961" width="9" style="100"/>
    <col min="8962" max="8962" width="4.5" style="100" customWidth="1"/>
    <col min="8963" max="8963" width="6.25" style="100" customWidth="1"/>
    <col min="8964" max="8964" width="9" style="100"/>
    <col min="8965" max="8970" width="15" style="100" customWidth="1"/>
    <col min="8971" max="8971" width="9.25" style="100" customWidth="1"/>
    <col min="8972" max="8972" width="26.125" style="100" customWidth="1"/>
    <col min="8973" max="9217" width="9" style="100"/>
    <col min="9218" max="9218" width="4.5" style="100" customWidth="1"/>
    <col min="9219" max="9219" width="6.25" style="100" customWidth="1"/>
    <col min="9220" max="9220" width="9" style="100"/>
    <col min="9221" max="9226" width="15" style="100" customWidth="1"/>
    <col min="9227" max="9227" width="9.25" style="100" customWidth="1"/>
    <col min="9228" max="9228" width="26.125" style="100" customWidth="1"/>
    <col min="9229" max="9473" width="9" style="100"/>
    <col min="9474" max="9474" width="4.5" style="100" customWidth="1"/>
    <col min="9475" max="9475" width="6.25" style="100" customWidth="1"/>
    <col min="9476" max="9476" width="9" style="100"/>
    <col min="9477" max="9482" width="15" style="100" customWidth="1"/>
    <col min="9483" max="9483" width="9.25" style="100" customWidth="1"/>
    <col min="9484" max="9484" width="26.125" style="100" customWidth="1"/>
    <col min="9485" max="9729" width="9" style="100"/>
    <col min="9730" max="9730" width="4.5" style="100" customWidth="1"/>
    <col min="9731" max="9731" width="6.25" style="100" customWidth="1"/>
    <col min="9732" max="9732" width="9" style="100"/>
    <col min="9733" max="9738" width="15" style="100" customWidth="1"/>
    <col min="9739" max="9739" width="9.25" style="100" customWidth="1"/>
    <col min="9740" max="9740" width="26.125" style="100" customWidth="1"/>
    <col min="9741" max="9985" width="9" style="100"/>
    <col min="9986" max="9986" width="4.5" style="100" customWidth="1"/>
    <col min="9987" max="9987" width="6.25" style="100" customWidth="1"/>
    <col min="9988" max="9988" width="9" style="100"/>
    <col min="9989" max="9994" width="15" style="100" customWidth="1"/>
    <col min="9995" max="9995" width="9.25" style="100" customWidth="1"/>
    <col min="9996" max="9996" width="26.125" style="100" customWidth="1"/>
    <col min="9997" max="10241" width="9" style="100"/>
    <col min="10242" max="10242" width="4.5" style="100" customWidth="1"/>
    <col min="10243" max="10243" width="6.25" style="100" customWidth="1"/>
    <col min="10244" max="10244" width="9" style="100"/>
    <col min="10245" max="10250" width="15" style="100" customWidth="1"/>
    <col min="10251" max="10251" width="9.25" style="100" customWidth="1"/>
    <col min="10252" max="10252" width="26.125" style="100" customWidth="1"/>
    <col min="10253" max="10497" width="9" style="100"/>
    <col min="10498" max="10498" width="4.5" style="100" customWidth="1"/>
    <col min="10499" max="10499" width="6.25" style="100" customWidth="1"/>
    <col min="10500" max="10500" width="9" style="100"/>
    <col min="10501" max="10506" width="15" style="100" customWidth="1"/>
    <col min="10507" max="10507" width="9.25" style="100" customWidth="1"/>
    <col min="10508" max="10508" width="26.125" style="100" customWidth="1"/>
    <col min="10509" max="10753" width="9" style="100"/>
    <col min="10754" max="10754" width="4.5" style="100" customWidth="1"/>
    <col min="10755" max="10755" width="6.25" style="100" customWidth="1"/>
    <col min="10756" max="10756" width="9" style="100"/>
    <col min="10757" max="10762" width="15" style="100" customWidth="1"/>
    <col min="10763" max="10763" width="9.25" style="100" customWidth="1"/>
    <col min="10764" max="10764" width="26.125" style="100" customWidth="1"/>
    <col min="10765" max="11009" width="9" style="100"/>
    <col min="11010" max="11010" width="4.5" style="100" customWidth="1"/>
    <col min="11011" max="11011" width="6.25" style="100" customWidth="1"/>
    <col min="11012" max="11012" width="9" style="100"/>
    <col min="11013" max="11018" width="15" style="100" customWidth="1"/>
    <col min="11019" max="11019" width="9.25" style="100" customWidth="1"/>
    <col min="11020" max="11020" width="26.125" style="100" customWidth="1"/>
    <col min="11021" max="11265" width="9" style="100"/>
    <col min="11266" max="11266" width="4.5" style="100" customWidth="1"/>
    <col min="11267" max="11267" width="6.25" style="100" customWidth="1"/>
    <col min="11268" max="11268" width="9" style="100"/>
    <col min="11269" max="11274" width="15" style="100" customWidth="1"/>
    <col min="11275" max="11275" width="9.25" style="100" customWidth="1"/>
    <col min="11276" max="11276" width="26.125" style="100" customWidth="1"/>
    <col min="11277" max="11521" width="9" style="100"/>
    <col min="11522" max="11522" width="4.5" style="100" customWidth="1"/>
    <col min="11523" max="11523" width="6.25" style="100" customWidth="1"/>
    <col min="11524" max="11524" width="9" style="100"/>
    <col min="11525" max="11530" width="15" style="100" customWidth="1"/>
    <col min="11531" max="11531" width="9.25" style="100" customWidth="1"/>
    <col min="11532" max="11532" width="26.125" style="100" customWidth="1"/>
    <col min="11533" max="11777" width="9" style="100"/>
    <col min="11778" max="11778" width="4.5" style="100" customWidth="1"/>
    <col min="11779" max="11779" width="6.25" style="100" customWidth="1"/>
    <col min="11780" max="11780" width="9" style="100"/>
    <col min="11781" max="11786" width="15" style="100" customWidth="1"/>
    <col min="11787" max="11787" width="9.25" style="100" customWidth="1"/>
    <col min="11788" max="11788" width="26.125" style="100" customWidth="1"/>
    <col min="11789" max="12033" width="9" style="100"/>
    <col min="12034" max="12034" width="4.5" style="100" customWidth="1"/>
    <col min="12035" max="12035" width="6.25" style="100" customWidth="1"/>
    <col min="12036" max="12036" width="9" style="100"/>
    <col min="12037" max="12042" width="15" style="100" customWidth="1"/>
    <col min="12043" max="12043" width="9.25" style="100" customWidth="1"/>
    <col min="12044" max="12044" width="26.125" style="100" customWidth="1"/>
    <col min="12045" max="12289" width="9" style="100"/>
    <col min="12290" max="12290" width="4.5" style="100" customWidth="1"/>
    <col min="12291" max="12291" width="6.25" style="100" customWidth="1"/>
    <col min="12292" max="12292" width="9" style="100"/>
    <col min="12293" max="12298" width="15" style="100" customWidth="1"/>
    <col min="12299" max="12299" width="9.25" style="100" customWidth="1"/>
    <col min="12300" max="12300" width="26.125" style="100" customWidth="1"/>
    <col min="12301" max="12545" width="9" style="100"/>
    <col min="12546" max="12546" width="4.5" style="100" customWidth="1"/>
    <col min="12547" max="12547" width="6.25" style="100" customWidth="1"/>
    <col min="12548" max="12548" width="9" style="100"/>
    <col min="12549" max="12554" width="15" style="100" customWidth="1"/>
    <col min="12555" max="12555" width="9.25" style="100" customWidth="1"/>
    <col min="12556" max="12556" width="26.125" style="100" customWidth="1"/>
    <col min="12557" max="12801" width="9" style="100"/>
    <col min="12802" max="12802" width="4.5" style="100" customWidth="1"/>
    <col min="12803" max="12803" width="6.25" style="100" customWidth="1"/>
    <col min="12804" max="12804" width="9" style="100"/>
    <col min="12805" max="12810" width="15" style="100" customWidth="1"/>
    <col min="12811" max="12811" width="9.25" style="100" customWidth="1"/>
    <col min="12812" max="12812" width="26.125" style="100" customWidth="1"/>
    <col min="12813" max="13057" width="9" style="100"/>
    <col min="13058" max="13058" width="4.5" style="100" customWidth="1"/>
    <col min="13059" max="13059" width="6.25" style="100" customWidth="1"/>
    <col min="13060" max="13060" width="9" style="100"/>
    <col min="13061" max="13066" width="15" style="100" customWidth="1"/>
    <col min="13067" max="13067" width="9.25" style="100" customWidth="1"/>
    <col min="13068" max="13068" width="26.125" style="100" customWidth="1"/>
    <col min="13069" max="13313" width="9" style="100"/>
    <col min="13314" max="13314" width="4.5" style="100" customWidth="1"/>
    <col min="13315" max="13315" width="6.25" style="100" customWidth="1"/>
    <col min="13316" max="13316" width="9" style="100"/>
    <col min="13317" max="13322" width="15" style="100" customWidth="1"/>
    <col min="13323" max="13323" width="9.25" style="100" customWidth="1"/>
    <col min="13324" max="13324" width="26.125" style="100" customWidth="1"/>
    <col min="13325" max="13569" width="9" style="100"/>
    <col min="13570" max="13570" width="4.5" style="100" customWidth="1"/>
    <col min="13571" max="13571" width="6.25" style="100" customWidth="1"/>
    <col min="13572" max="13572" width="9" style="100"/>
    <col min="13573" max="13578" width="15" style="100" customWidth="1"/>
    <col min="13579" max="13579" width="9.25" style="100" customWidth="1"/>
    <col min="13580" max="13580" width="26.125" style="100" customWidth="1"/>
    <col min="13581" max="13825" width="9" style="100"/>
    <col min="13826" max="13826" width="4.5" style="100" customWidth="1"/>
    <col min="13827" max="13827" width="6.25" style="100" customWidth="1"/>
    <col min="13828" max="13828" width="9" style="100"/>
    <col min="13829" max="13834" width="15" style="100" customWidth="1"/>
    <col min="13835" max="13835" width="9.25" style="100" customWidth="1"/>
    <col min="13836" max="13836" width="26.125" style="100" customWidth="1"/>
    <col min="13837" max="14081" width="9" style="100"/>
    <col min="14082" max="14082" width="4.5" style="100" customWidth="1"/>
    <col min="14083" max="14083" width="6.25" style="100" customWidth="1"/>
    <col min="14084" max="14084" width="9" style="100"/>
    <col min="14085" max="14090" width="15" style="100" customWidth="1"/>
    <col min="14091" max="14091" width="9.25" style="100" customWidth="1"/>
    <col min="14092" max="14092" width="26.125" style="100" customWidth="1"/>
    <col min="14093" max="14337" width="9" style="100"/>
    <col min="14338" max="14338" width="4.5" style="100" customWidth="1"/>
    <col min="14339" max="14339" width="6.25" style="100" customWidth="1"/>
    <col min="14340" max="14340" width="9" style="100"/>
    <col min="14341" max="14346" width="15" style="100" customWidth="1"/>
    <col min="14347" max="14347" width="9.25" style="100" customWidth="1"/>
    <col min="14348" max="14348" width="26.125" style="100" customWidth="1"/>
    <col min="14349" max="14593" width="9" style="100"/>
    <col min="14594" max="14594" width="4.5" style="100" customWidth="1"/>
    <col min="14595" max="14595" width="6.25" style="100" customWidth="1"/>
    <col min="14596" max="14596" width="9" style="100"/>
    <col min="14597" max="14602" width="15" style="100" customWidth="1"/>
    <col min="14603" max="14603" width="9.25" style="100" customWidth="1"/>
    <col min="14604" max="14604" width="26.125" style="100" customWidth="1"/>
    <col min="14605" max="14849" width="9" style="100"/>
    <col min="14850" max="14850" width="4.5" style="100" customWidth="1"/>
    <col min="14851" max="14851" width="6.25" style="100" customWidth="1"/>
    <col min="14852" max="14852" width="9" style="100"/>
    <col min="14853" max="14858" width="15" style="100" customWidth="1"/>
    <col min="14859" max="14859" width="9.25" style="100" customWidth="1"/>
    <col min="14860" max="14860" width="26.125" style="100" customWidth="1"/>
    <col min="14861" max="15105" width="9" style="100"/>
    <col min="15106" max="15106" width="4.5" style="100" customWidth="1"/>
    <col min="15107" max="15107" width="6.25" style="100" customWidth="1"/>
    <col min="15108" max="15108" width="9" style="100"/>
    <col min="15109" max="15114" width="15" style="100" customWidth="1"/>
    <col min="15115" max="15115" width="9.25" style="100" customWidth="1"/>
    <col min="15116" max="15116" width="26.125" style="100" customWidth="1"/>
    <col min="15117" max="15361" width="9" style="100"/>
    <col min="15362" max="15362" width="4.5" style="100" customWidth="1"/>
    <col min="15363" max="15363" width="6.25" style="100" customWidth="1"/>
    <col min="15364" max="15364" width="9" style="100"/>
    <col min="15365" max="15370" width="15" style="100" customWidth="1"/>
    <col min="15371" max="15371" width="9.25" style="100" customWidth="1"/>
    <col min="15372" max="15372" width="26.125" style="100" customWidth="1"/>
    <col min="15373" max="15617" width="9" style="100"/>
    <col min="15618" max="15618" width="4.5" style="100" customWidth="1"/>
    <col min="15619" max="15619" width="6.25" style="100" customWidth="1"/>
    <col min="15620" max="15620" width="9" style="100"/>
    <col min="15621" max="15626" width="15" style="100" customWidth="1"/>
    <col min="15627" max="15627" width="9.25" style="100" customWidth="1"/>
    <col min="15628" max="15628" width="26.125" style="100" customWidth="1"/>
    <col min="15629" max="15873" width="9" style="100"/>
    <col min="15874" max="15874" width="4.5" style="100" customWidth="1"/>
    <col min="15875" max="15875" width="6.25" style="100" customWidth="1"/>
    <col min="15876" max="15876" width="9" style="100"/>
    <col min="15877" max="15882" width="15" style="100" customWidth="1"/>
    <col min="15883" max="15883" width="9.25" style="100" customWidth="1"/>
    <col min="15884" max="15884" width="26.125" style="100" customWidth="1"/>
    <col min="15885" max="16129" width="9" style="100"/>
    <col min="16130" max="16130" width="4.5" style="100" customWidth="1"/>
    <col min="16131" max="16131" width="6.25" style="100" customWidth="1"/>
    <col min="16132" max="16132" width="9" style="100"/>
    <col min="16133" max="16138" width="15" style="100" customWidth="1"/>
    <col min="16139" max="16139" width="9.25" style="100" customWidth="1"/>
    <col min="16140" max="16140" width="26.125" style="100" customWidth="1"/>
    <col min="16141" max="16384" width="9" style="100"/>
  </cols>
  <sheetData>
    <row r="2" spans="1:14" ht="24" x14ac:dyDescent="0.4">
      <c r="B2" s="173" t="s">
        <v>141</v>
      </c>
      <c r="C2" s="173"/>
      <c r="D2" s="173"/>
    </row>
    <row r="3" spans="1:14" x14ac:dyDescent="0.4">
      <c r="B3" s="174"/>
      <c r="C3" s="175"/>
      <c r="D3" s="179" t="s">
        <v>142</v>
      </c>
      <c r="E3" s="180"/>
      <c r="F3" s="180"/>
      <c r="G3" s="175"/>
      <c r="H3" s="101" t="s">
        <v>143</v>
      </c>
      <c r="I3" s="101" t="s">
        <v>144</v>
      </c>
      <c r="J3" s="102" t="s">
        <v>145</v>
      </c>
      <c r="K3" s="102" t="s">
        <v>202</v>
      </c>
    </row>
    <row r="4" spans="1:14" ht="54" x14ac:dyDescent="0.4">
      <c r="B4" s="176" t="s">
        <v>146</v>
      </c>
      <c r="C4" s="177"/>
      <c r="D4" s="103" t="s">
        <v>147</v>
      </c>
      <c r="E4" s="104" t="s">
        <v>148</v>
      </c>
      <c r="F4" s="105" t="s">
        <v>149</v>
      </c>
      <c r="G4" s="106" t="s">
        <v>150</v>
      </c>
      <c r="H4" s="106" t="s">
        <v>191</v>
      </c>
      <c r="I4" s="107" t="s">
        <v>192</v>
      </c>
      <c r="J4" s="184" t="s">
        <v>193</v>
      </c>
      <c r="K4" s="185"/>
    </row>
    <row r="5" spans="1:14" x14ac:dyDescent="0.4">
      <c r="B5" s="108" t="s">
        <v>151</v>
      </c>
      <c r="C5" s="109">
        <f t="shared" ref="C5:C20" si="0">SUM(D5:J5)</f>
        <v>49.1</v>
      </c>
      <c r="D5" s="131">
        <v>14</v>
      </c>
      <c r="E5" s="131">
        <v>35.1</v>
      </c>
      <c r="F5" s="110"/>
      <c r="G5" s="110"/>
      <c r="H5" s="110"/>
      <c r="I5" s="110"/>
      <c r="J5" s="110"/>
      <c r="K5" s="110"/>
    </row>
    <row r="6" spans="1:14" x14ac:dyDescent="0.4">
      <c r="B6" s="108" t="s">
        <v>152</v>
      </c>
      <c r="C6" s="109">
        <f t="shared" si="0"/>
        <v>60.7</v>
      </c>
      <c r="D6" s="131">
        <v>46.7</v>
      </c>
      <c r="E6" s="131">
        <v>14</v>
      </c>
      <c r="F6" s="110"/>
      <c r="G6" s="110"/>
      <c r="H6" s="110"/>
      <c r="I6" s="110"/>
      <c r="J6" s="110"/>
      <c r="K6" s="110"/>
      <c r="M6" s="111"/>
    </row>
    <row r="7" spans="1:14" x14ac:dyDescent="0.4">
      <c r="B7" s="108" t="s">
        <v>153</v>
      </c>
      <c r="C7" s="109">
        <f t="shared" si="0"/>
        <v>0</v>
      </c>
      <c r="D7" s="131"/>
      <c r="E7" s="131"/>
      <c r="F7" s="110"/>
      <c r="G7" s="110"/>
      <c r="H7" s="110"/>
      <c r="I7" s="110"/>
      <c r="J7" s="110"/>
      <c r="K7" s="110"/>
    </row>
    <row r="8" spans="1:14" x14ac:dyDescent="0.4">
      <c r="B8" s="108" t="s">
        <v>154</v>
      </c>
      <c r="C8" s="109">
        <f t="shared" si="0"/>
        <v>0</v>
      </c>
      <c r="D8" s="110"/>
      <c r="E8" s="110"/>
      <c r="F8" s="110"/>
      <c r="G8" s="110"/>
      <c r="H8" s="110"/>
      <c r="I8" s="110"/>
      <c r="J8" s="110"/>
      <c r="K8" s="110"/>
    </row>
    <row r="9" spans="1:14" x14ac:dyDescent="0.4">
      <c r="B9" s="108" t="s">
        <v>155</v>
      </c>
      <c r="C9" s="109">
        <f t="shared" si="0"/>
        <v>0</v>
      </c>
      <c r="D9" s="110"/>
      <c r="E9" s="110"/>
      <c r="F9" s="110"/>
      <c r="G9" s="110"/>
      <c r="H9" s="110"/>
      <c r="I9" s="110"/>
      <c r="J9" s="110"/>
      <c r="K9" s="110"/>
    </row>
    <row r="10" spans="1:14" x14ac:dyDescent="0.4">
      <c r="B10" s="108" t="s">
        <v>156</v>
      </c>
      <c r="C10" s="109">
        <f t="shared" si="0"/>
        <v>0</v>
      </c>
      <c r="D10" s="110"/>
      <c r="E10" s="110"/>
      <c r="F10" s="110"/>
      <c r="G10" s="110"/>
      <c r="H10" s="110"/>
      <c r="I10" s="110"/>
      <c r="J10" s="110"/>
      <c r="K10" s="110"/>
      <c r="N10" s="111"/>
    </row>
    <row r="11" spans="1:14" x14ac:dyDescent="0.4">
      <c r="B11" s="108" t="s">
        <v>157</v>
      </c>
      <c r="C11" s="109">
        <f t="shared" si="0"/>
        <v>0</v>
      </c>
      <c r="D11" s="110"/>
      <c r="E11" s="110"/>
      <c r="F11" s="110"/>
      <c r="G11" s="110"/>
      <c r="H11" s="110"/>
      <c r="I11" s="110"/>
      <c r="J11" s="110"/>
      <c r="K11" s="110"/>
    </row>
    <row r="12" spans="1:14" hidden="1" x14ac:dyDescent="0.4">
      <c r="A12" s="112"/>
      <c r="B12" s="113" t="s">
        <v>158</v>
      </c>
      <c r="C12" s="109">
        <f t="shared" si="0"/>
        <v>0</v>
      </c>
      <c r="D12" s="114"/>
      <c r="E12" s="114"/>
      <c r="F12" s="110"/>
      <c r="G12" s="110"/>
      <c r="H12" s="110"/>
      <c r="I12" s="110"/>
      <c r="J12" s="110"/>
      <c r="K12" s="110"/>
    </row>
    <row r="13" spans="1:14" x14ac:dyDescent="0.4">
      <c r="B13" s="108" t="s">
        <v>159</v>
      </c>
      <c r="C13" s="109">
        <f t="shared" si="0"/>
        <v>35.299999999999997</v>
      </c>
      <c r="D13" s="110"/>
      <c r="E13" s="110"/>
      <c r="F13" s="110"/>
      <c r="G13" s="110"/>
      <c r="H13" s="110"/>
      <c r="I13" s="110"/>
      <c r="J13" s="110">
        <v>35.299999999999997</v>
      </c>
      <c r="K13" s="110"/>
    </row>
    <row r="14" spans="1:14" x14ac:dyDescent="0.4">
      <c r="B14" s="108" t="s">
        <v>201</v>
      </c>
      <c r="C14" s="109">
        <f>SUM(D14:K14)</f>
        <v>0.9</v>
      </c>
      <c r="D14" s="110"/>
      <c r="E14" s="110"/>
      <c r="F14" s="110"/>
      <c r="G14" s="110"/>
      <c r="H14" s="110"/>
      <c r="I14" s="110"/>
      <c r="J14" s="110"/>
      <c r="K14" s="110">
        <v>0.9</v>
      </c>
    </row>
    <row r="15" spans="1:14" x14ac:dyDescent="0.4">
      <c r="B15" s="108" t="s">
        <v>160</v>
      </c>
      <c r="C15" s="109">
        <f t="shared" si="0"/>
        <v>0</v>
      </c>
      <c r="D15" s="110"/>
      <c r="E15" s="110"/>
      <c r="F15" s="110"/>
      <c r="G15" s="110"/>
      <c r="H15" s="110"/>
      <c r="I15" s="110"/>
      <c r="J15" s="110"/>
      <c r="K15" s="110"/>
    </row>
    <row r="16" spans="1:14" s="112" customFormat="1" hidden="1" x14ac:dyDescent="0.4">
      <c r="B16" s="113" t="s">
        <v>161</v>
      </c>
      <c r="C16" s="109">
        <f t="shared" si="0"/>
        <v>0</v>
      </c>
      <c r="D16" s="114"/>
      <c r="E16" s="114"/>
      <c r="F16" s="114"/>
      <c r="G16" s="114"/>
      <c r="H16" s="114"/>
      <c r="I16" s="114"/>
      <c r="J16" s="114"/>
      <c r="K16" s="114"/>
    </row>
    <row r="17" spans="2:11" x14ac:dyDescent="0.4">
      <c r="B17" s="108" t="s">
        <v>162</v>
      </c>
      <c r="C17" s="109">
        <f t="shared" si="0"/>
        <v>0</v>
      </c>
      <c r="D17" s="110"/>
      <c r="E17" s="110"/>
      <c r="F17" s="110"/>
      <c r="G17" s="110"/>
      <c r="H17" s="110"/>
      <c r="I17" s="110"/>
      <c r="J17" s="110"/>
      <c r="K17" s="110"/>
    </row>
    <row r="18" spans="2:11" x14ac:dyDescent="0.4">
      <c r="B18" s="108" t="s">
        <v>163</v>
      </c>
      <c r="C18" s="109">
        <f t="shared" si="0"/>
        <v>0</v>
      </c>
      <c r="D18" s="110"/>
      <c r="E18" s="110"/>
      <c r="F18" s="110"/>
      <c r="G18" s="110"/>
      <c r="H18" s="110"/>
      <c r="I18" s="110"/>
      <c r="J18" s="110"/>
      <c r="K18" s="110"/>
    </row>
    <row r="19" spans="2:11" x14ac:dyDescent="0.4">
      <c r="B19" s="108" t="s">
        <v>164</v>
      </c>
      <c r="C19" s="109">
        <f t="shared" si="0"/>
        <v>0</v>
      </c>
      <c r="D19" s="110"/>
      <c r="E19" s="110"/>
      <c r="F19" s="110"/>
      <c r="G19" s="110"/>
      <c r="H19" s="110"/>
      <c r="I19" s="110"/>
      <c r="J19" s="110"/>
      <c r="K19" s="110"/>
    </row>
    <row r="20" spans="2:11" x14ac:dyDescent="0.4">
      <c r="B20" s="108" t="s">
        <v>165</v>
      </c>
      <c r="C20" s="109">
        <f t="shared" si="0"/>
        <v>0</v>
      </c>
      <c r="D20" s="110"/>
      <c r="E20" s="110"/>
      <c r="F20" s="110"/>
      <c r="G20" s="110"/>
      <c r="H20" s="110"/>
      <c r="I20" s="110"/>
      <c r="J20" s="110"/>
      <c r="K20" s="110"/>
    </row>
    <row r="21" spans="2:11" x14ac:dyDescent="0.4">
      <c r="B21" s="178" t="s">
        <v>166</v>
      </c>
      <c r="C21" s="178"/>
      <c r="D21" s="115">
        <f t="shared" ref="D21:I21" si="1">SUM(D5:D20)</f>
        <v>60.7</v>
      </c>
      <c r="E21" s="115">
        <f t="shared" si="1"/>
        <v>49.1</v>
      </c>
      <c r="F21" s="115">
        <f t="shared" si="1"/>
        <v>0</v>
      </c>
      <c r="G21" s="128">
        <f>SUM(G5:G20)</f>
        <v>0</v>
      </c>
      <c r="H21" s="187">
        <f>SUM(H5:H20)</f>
        <v>0</v>
      </c>
      <c r="I21" s="187">
        <f t="shared" si="1"/>
        <v>0</v>
      </c>
      <c r="J21" s="135">
        <f>SUM(J5:J20)</f>
        <v>35.299999999999997</v>
      </c>
      <c r="K21" s="134">
        <f>SUM(K5:K20)</f>
        <v>0.9</v>
      </c>
    </row>
    <row r="22" spans="2:11" x14ac:dyDescent="0.4">
      <c r="B22" s="178"/>
      <c r="C22" s="178"/>
      <c r="D22" s="181">
        <f>SUM(D21:G21)</f>
        <v>109.80000000000001</v>
      </c>
      <c r="E22" s="182"/>
      <c r="F22" s="182"/>
      <c r="G22" s="183"/>
      <c r="H22" s="188"/>
      <c r="I22" s="188"/>
      <c r="J22" s="181">
        <f>SUM(J5:K20)</f>
        <v>36.199999999999996</v>
      </c>
      <c r="K22" s="183"/>
    </row>
    <row r="23" spans="2:11" x14ac:dyDescent="0.4">
      <c r="B23" s="189" t="s">
        <v>167</v>
      </c>
      <c r="C23" s="190"/>
      <c r="D23" s="186">
        <f>D22+I21+J22+H21</f>
        <v>146</v>
      </c>
      <c r="E23" s="186"/>
      <c r="F23" s="186"/>
      <c r="G23" s="186"/>
      <c r="H23" s="186"/>
      <c r="I23" s="186"/>
      <c r="J23" s="186"/>
      <c r="K23" s="186"/>
    </row>
    <row r="24" spans="2:11" x14ac:dyDescent="0.4">
      <c r="B24" s="111"/>
      <c r="C24" s="111"/>
    </row>
  </sheetData>
  <mergeCells count="12">
    <mergeCell ref="J4:K4"/>
    <mergeCell ref="J22:K22"/>
    <mergeCell ref="D23:K23"/>
    <mergeCell ref="I21:I22"/>
    <mergeCell ref="B23:C23"/>
    <mergeCell ref="H21:H22"/>
    <mergeCell ref="B2:D2"/>
    <mergeCell ref="B3:C3"/>
    <mergeCell ref="B4:C4"/>
    <mergeCell ref="B21:C22"/>
    <mergeCell ref="D3:G3"/>
    <mergeCell ref="D22:G22"/>
  </mergeCells>
  <phoneticPr fontId="1"/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★数量総括表</vt:lpstr>
      <vt:lpstr>★数量計算書</vt:lpstr>
      <vt:lpstr>★全体計画整理表</vt:lpstr>
      <vt:lpstr>★数量計算書!Print_Area</vt:lpstr>
      <vt:lpstr>★数量総括表!Print_Area</vt:lpstr>
      <vt:lpstr>★数量総括表!Print_Titles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kenst16</dc:creator>
  <cp:lastModifiedBy>kenst17</cp:lastModifiedBy>
  <cp:lastPrinted>2022-04-14T05:22:14Z</cp:lastPrinted>
  <dcterms:created xsi:type="dcterms:W3CDTF">2020-04-15T22:47:02Z</dcterms:created>
  <dcterms:modified xsi:type="dcterms:W3CDTF">2022-04-18T23:58:28Z</dcterms:modified>
</cp:coreProperties>
</file>